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Karch\Desktop\Naturwärme Neudorfer Höhe\Erweiterung ab 2021\Bilder Webside\"/>
    </mc:Choice>
  </mc:AlternateContent>
  <xr:revisionPtr revIDLastSave="0" documentId="13_ncr:1_{E3093CBD-FC93-4BC8-B098-3033A8299DD1}" xr6:coauthVersionLast="47" xr6:coauthVersionMax="47" xr10:uidLastSave="{00000000-0000-0000-0000-000000000000}"/>
  <bookViews>
    <workbookView xWindow="-120" yWindow="-120" windowWidth="25440" windowHeight="15390" xr2:uid="{D7C6ED67-CCAF-4F57-AD9F-DEE986E3BFF0}"/>
  </bookViews>
  <sheets>
    <sheet name="Tabelle1" sheetId="1" r:id="rId1"/>
  </sheets>
  <definedNames>
    <definedName name="_xlnm.Print_Area" localSheetId="0">Tabelle1!$A$1:$M$140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0" i="1" l="1"/>
  <c r="E194" i="1" s="1"/>
  <c r="J194" i="1" s="1"/>
  <c r="J182" i="1"/>
  <c r="J183" i="1"/>
  <c r="J184" i="1"/>
  <c r="J185" i="1"/>
  <c r="J186" i="1"/>
  <c r="J188" i="1"/>
  <c r="J195" i="1"/>
  <c r="E115" i="1"/>
  <c r="E116" i="1" s="1"/>
  <c r="J130" i="1"/>
  <c r="E129" i="1"/>
  <c r="J129" i="1" s="1"/>
  <c r="J131" i="1" s="1"/>
  <c r="J125" i="1"/>
  <c r="J124" i="1"/>
  <c r="J123" i="1"/>
  <c r="J122" i="1"/>
  <c r="J121" i="1"/>
  <c r="J120" i="1"/>
  <c r="J119" i="1"/>
  <c r="J118" i="1"/>
  <c r="J196" i="1" l="1"/>
  <c r="J192" i="1"/>
  <c r="J199" i="1" s="1"/>
  <c r="J127" i="1"/>
  <c r="J134" i="1" s="1"/>
  <c r="F136" i="1" s="1"/>
  <c r="H138" i="1"/>
  <c r="H136" i="1"/>
  <c r="E83" i="1"/>
  <c r="E84" i="1" s="1"/>
  <c r="J98" i="1"/>
  <c r="E97" i="1"/>
  <c r="J97" i="1" s="1"/>
  <c r="J93" i="1"/>
  <c r="J92" i="1"/>
  <c r="J91" i="1"/>
  <c r="J90" i="1"/>
  <c r="J89" i="1"/>
  <c r="J88" i="1"/>
  <c r="J87" i="1"/>
  <c r="J86" i="1"/>
  <c r="H201" i="1"/>
  <c r="F138" i="1" l="1"/>
  <c r="J138" i="1" s="1"/>
  <c r="J136" i="1"/>
  <c r="J95" i="1"/>
  <c r="J99" i="1"/>
  <c r="H106" i="1"/>
  <c r="H104" i="1"/>
  <c r="H203" i="1"/>
  <c r="J149" i="1"/>
  <c r="J148" i="1"/>
  <c r="J153" i="1"/>
  <c r="J152" i="1"/>
  <c r="J151" i="1"/>
  <c r="J102" i="1" l="1"/>
  <c r="F104" i="1" s="1"/>
  <c r="F106" i="1" s="1"/>
  <c r="J106" i="1" s="1"/>
  <c r="F201" i="1"/>
  <c r="J201" i="1" s="1"/>
  <c r="E160" i="1"/>
  <c r="J160" i="1" s="1"/>
  <c r="J161" i="1" s="1"/>
  <c r="E66" i="1"/>
  <c r="J67" i="1" s="1"/>
  <c r="J156" i="1"/>
  <c r="J155" i="1"/>
  <c r="J154" i="1"/>
  <c r="J150" i="1"/>
  <c r="J61" i="1"/>
  <c r="J60" i="1"/>
  <c r="E52" i="1"/>
  <c r="J62" i="1"/>
  <c r="J59" i="1"/>
  <c r="J58" i="1"/>
  <c r="J57" i="1"/>
  <c r="J56" i="1"/>
  <c r="J55" i="1"/>
  <c r="E35" i="1"/>
  <c r="J35" i="1" s="1"/>
  <c r="J31" i="1"/>
  <c r="E21" i="1"/>
  <c r="F203" i="1" l="1"/>
  <c r="J203" i="1" s="1"/>
  <c r="J158" i="1"/>
  <c r="J164" i="1" s="1"/>
  <c r="F166" i="1" s="1"/>
  <c r="F168" i="1" s="1"/>
  <c r="J104" i="1"/>
  <c r="E53" i="1"/>
  <c r="H75" i="1" s="1"/>
  <c r="E22" i="1"/>
  <c r="H44" i="1" s="1"/>
  <c r="J36" i="1"/>
  <c r="J37" i="1" s="1"/>
  <c r="H168" i="1"/>
  <c r="H166" i="1"/>
  <c r="J64" i="1"/>
  <c r="J66" i="1"/>
  <c r="J68" i="1" s="1"/>
  <c r="J28" i="1"/>
  <c r="J27" i="1"/>
  <c r="J26" i="1"/>
  <c r="J25" i="1"/>
  <c r="H73" i="1" l="1"/>
  <c r="H42" i="1"/>
  <c r="J71" i="1"/>
  <c r="F73" i="1" s="1"/>
  <c r="F75" i="1" s="1"/>
  <c r="J75" i="1" s="1"/>
  <c r="J168" i="1"/>
  <c r="J166" i="1"/>
  <c r="J24" i="1"/>
  <c r="J33" i="1" s="1"/>
  <c r="J40" i="1" s="1"/>
  <c r="F42" i="1" s="1"/>
  <c r="J73" i="1" l="1"/>
  <c r="J42" i="1"/>
  <c r="F44" i="1"/>
  <c r="J44" i="1" s="1"/>
</calcChain>
</file>

<file path=xl/sharedStrings.xml><?xml version="1.0" encoding="utf-8"?>
<sst xmlns="http://schemas.openxmlformats.org/spreadsheetml/2006/main" count="445" uniqueCount="133">
  <si>
    <t>Menge</t>
  </si>
  <si>
    <t>Faktor/ Einheit</t>
  </si>
  <si>
    <t>Heizkessel + Zubehör</t>
  </si>
  <si>
    <t>Laufjahre</t>
  </si>
  <si>
    <t>Kosten</t>
  </si>
  <si>
    <t>jährliche Kosten</t>
  </si>
  <si>
    <t>Sonstiges</t>
  </si>
  <si>
    <t xml:space="preserve">Öllager </t>
  </si>
  <si>
    <t>Raumkosten Heizraum</t>
  </si>
  <si>
    <t>Raumkosten Ölraum</t>
  </si>
  <si>
    <t>Kamin</t>
  </si>
  <si>
    <t>Variable Kosten</t>
  </si>
  <si>
    <t>Öleinkauf</t>
  </si>
  <si>
    <t>Reparaturrücklagen</t>
  </si>
  <si>
    <t>Wartung</t>
  </si>
  <si>
    <t>€/Stk</t>
  </si>
  <si>
    <t>Kostenart</t>
  </si>
  <si>
    <t>Größe, ltr/ m³/ kW</t>
  </si>
  <si>
    <t>Stromkosten</t>
  </si>
  <si>
    <t>5000 Liter</t>
  </si>
  <si>
    <t>Ölbrennwert</t>
  </si>
  <si>
    <t>€/ Stk</t>
  </si>
  <si>
    <t>€/m²</t>
  </si>
  <si>
    <t>Baukosten/m² aktuell</t>
  </si>
  <si>
    <t>10 m Höhe</t>
  </si>
  <si>
    <t>Sanierungskosten</t>
  </si>
  <si>
    <t>1 jährliche</t>
  </si>
  <si>
    <t>Instandhaltung</t>
  </si>
  <si>
    <t>€/a</t>
  </si>
  <si>
    <t>Gesamtkosten</t>
  </si>
  <si>
    <t>jährlich</t>
  </si>
  <si>
    <t>Feste Kosten</t>
  </si>
  <si>
    <t xml:space="preserve">Ölheizung </t>
  </si>
  <si>
    <t>Ölbedarf jährlich</t>
  </si>
  <si>
    <t>in ltr</t>
  </si>
  <si>
    <t>in kWh</t>
  </si>
  <si>
    <t>Energieinhalt Heizöl 1 ltr = 10,08 kWh</t>
  </si>
  <si>
    <t>€/ltr</t>
  </si>
  <si>
    <t>Nur Kesseltechnik</t>
  </si>
  <si>
    <t>€/kWh</t>
  </si>
  <si>
    <t>Variable Kosten gesamt</t>
  </si>
  <si>
    <t>Kaminkehrer</t>
  </si>
  <si>
    <t>Feste + Variable Kosten gesamt</t>
  </si>
  <si>
    <t xml:space="preserve">Grundlagen </t>
  </si>
  <si>
    <t>Sanierung nach 30 Jahren</t>
  </si>
  <si>
    <t xml:space="preserve">Umgelegt auf die kWh entspricht dies Kosten von </t>
  </si>
  <si>
    <t>:</t>
  </si>
  <si>
    <t>kWh            =</t>
  </si>
  <si>
    <t>kWh</t>
  </si>
  <si>
    <t xml:space="preserve">Energiebedarf jährlich </t>
  </si>
  <si>
    <t xml:space="preserve"> Energiebedarf bereinigt</t>
  </si>
  <si>
    <t>Gesamtwirkungsgrad Heizkessel mit eingerechnet</t>
  </si>
  <si>
    <t>Umgelegt auf die kWh ohne Raumkosten</t>
  </si>
  <si>
    <t xml:space="preserve">Pelletsheizung </t>
  </si>
  <si>
    <t>Pelletsbedarf jährlich</t>
  </si>
  <si>
    <t>in kg</t>
  </si>
  <si>
    <t>Energieinhalt Pellets, 1 kg = 5 kWh</t>
  </si>
  <si>
    <t>Pelletslager</t>
  </si>
  <si>
    <t>6000 kg</t>
  </si>
  <si>
    <t>Raumkosten Pellets</t>
  </si>
  <si>
    <t>Pelleteinkauf</t>
  </si>
  <si>
    <t>€/kg</t>
  </si>
  <si>
    <t>Heizwert mit Puffer</t>
  </si>
  <si>
    <t>Bau Bunker im Austausch</t>
  </si>
  <si>
    <t>Energiepreise, Durchschnitte der letzten 3 Jahre, über die gängigen Suchportale</t>
  </si>
  <si>
    <t>Nutzungsdauer der Anlagentechnik gemäß Herstelleraussagen, bzw. nach Ersatzteilgarantie</t>
  </si>
  <si>
    <t>Wärmepumpenanlage</t>
  </si>
  <si>
    <t>Energieinhalt Strom, 1 kWh = 1 kWh</t>
  </si>
  <si>
    <t>Luftwärmepumpe</t>
  </si>
  <si>
    <t>Solewärmepumpe</t>
  </si>
  <si>
    <t>Stk</t>
  </si>
  <si>
    <t>Tiefenbohrung</t>
  </si>
  <si>
    <t>Erdtauscher</t>
  </si>
  <si>
    <t>Fundament Aussenteil</t>
  </si>
  <si>
    <t>m</t>
  </si>
  <si>
    <t>m²</t>
  </si>
  <si>
    <t xml:space="preserve">m² </t>
  </si>
  <si>
    <t>Erdkorb</t>
  </si>
  <si>
    <t>€/ m</t>
  </si>
  <si>
    <t>4 kW/ COP 4</t>
  </si>
  <si>
    <t>7 kW / COP2,5</t>
  </si>
  <si>
    <t xml:space="preserve">Strombezug  WP jährlich </t>
  </si>
  <si>
    <t>Heizenergiebedarf des Gebäudes in kWh</t>
  </si>
  <si>
    <t>inkl Baggerarbeiten</t>
  </si>
  <si>
    <t>inlk Baggerarbeiten</t>
  </si>
  <si>
    <t>am Haus</t>
  </si>
  <si>
    <t>ohne Inflation</t>
  </si>
  <si>
    <t>ohne CO² Steuer</t>
  </si>
  <si>
    <t>Fernwärmeversorgung</t>
  </si>
  <si>
    <t>Gesamtwirkungsgrad Heizkesselanlage, einschließlich Energieverluste durch den Kamin und Stillstand 90%</t>
  </si>
  <si>
    <t>Bauliche Massnahmen, wie Bunker, Sonden usw. gemäß durchschnittlichen Erfahrungswerten</t>
  </si>
  <si>
    <t xml:space="preserve">Energiebedarf </t>
  </si>
  <si>
    <t>Fernwärme wird  verlustfrei übergeben</t>
  </si>
  <si>
    <t>Übergabepuffer/ station</t>
  </si>
  <si>
    <t>25 kW</t>
  </si>
  <si>
    <t>enthalten</t>
  </si>
  <si>
    <t>Umbau der bestehenden</t>
  </si>
  <si>
    <t>Heizung bis Oberkante</t>
  </si>
  <si>
    <t>Absperrungen</t>
  </si>
  <si>
    <t>Rohrleitungsanpassung</t>
  </si>
  <si>
    <t>Verlegung Fernwärme</t>
  </si>
  <si>
    <t>20  - 25 kW</t>
  </si>
  <si>
    <t>Nur Brennergebläse</t>
  </si>
  <si>
    <t>20 - 24 kW</t>
  </si>
  <si>
    <t>Antriebsenergie WP</t>
  </si>
  <si>
    <t>Fernwärmekosten</t>
  </si>
  <si>
    <t>Einkauf Wärme</t>
  </si>
  <si>
    <t>Sämtliche Kosten der Fernwärme sind bis einschließlich der hydraulischen Anpassung im kWh Preis enthalten, Erstellung des Rohrleitunganschlusses sowie humusieren der Pflanzflächen, Verschließen der Pflaster- bzw. Asphaltflächen, Demontage und Entsorgung der alten Heizungsanlage, Einbau und Einregulierung der Übergabestation, Isolieren der neu erstellten Leitungen. Erstellung des Glasfaseranschlusses für Fernüberwachung, Wartung- und Instanhaltungskosten. Für den Anschließer bleibt nur die Ansaat des Rasens, sowie die Wiederherstellung der Pflanzflächen sowie die Demontage des bestehenden Brennstofflagers.</t>
  </si>
  <si>
    <t>Hackschnitzelheizung</t>
  </si>
  <si>
    <t>Hackschnitzel jährlich</t>
  </si>
  <si>
    <t>in m³</t>
  </si>
  <si>
    <t>Energieinhalt Hackschnitzel, 800kWh/m³</t>
  </si>
  <si>
    <t>Hackschnitzellager</t>
  </si>
  <si>
    <t>20 m³</t>
  </si>
  <si>
    <t>Raumkosten Lager</t>
  </si>
  <si>
    <t>Hackschnitzeleinkauf</t>
  </si>
  <si>
    <t>€/m³</t>
  </si>
  <si>
    <t>Putzen/ Messen</t>
  </si>
  <si>
    <t>Aktuelle Marktübliche Endverbraucherpreise, Technik installiert und gewarten durch das Fachhandwerk</t>
  </si>
  <si>
    <t>Zukauf</t>
  </si>
  <si>
    <t>15 m³</t>
  </si>
  <si>
    <t>Scheitholzkessel</t>
  </si>
  <si>
    <t>Scheitholz jährlich</t>
  </si>
  <si>
    <t>in Ster</t>
  </si>
  <si>
    <t>Mischholz</t>
  </si>
  <si>
    <t>Energieinhalt Ster Mischholz, 1800kWh/Ster</t>
  </si>
  <si>
    <t>Lagerraum Holz</t>
  </si>
  <si>
    <t xml:space="preserve">keine Baukosten </t>
  </si>
  <si>
    <t>Holzeinkauf</t>
  </si>
  <si>
    <t>Zukauf 1/2 Meter Scheit</t>
  </si>
  <si>
    <t>In dieser Tabelle kann man in den gelb hinterlegten Feldern seine eigenen Werte/ Kosten eintragen. Das Ergebnis sind die tatsächlichen Vollkosten je kW/h. Diese Berechnungen sollten zu ca. 95% stimmen, Einzelabweichungen im Sonderfall immer möglich.</t>
  </si>
  <si>
    <t>Wirtschaftlichkeitsberechnung Heizungsanlage für Ein - Dreifamilienhäuser, Jahresheizenergiebedarf bis 35.000kWh ( 25kW Anschlussleistung)                                                                                                                            Größere Leistungen sind Sonderanschlüsse und werden gesondert bewertet, die beeinflusst auch die Preisbildung.</t>
  </si>
  <si>
    <t xml:space="preserve"> Tägliche Kosten für Unterhaltsarbeiten Scheitholz/ Hackschnitzelkessel/ Pellets sind nicht kalkuliert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</si>
</sst>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3" formatCode="_-* #,##0.00_-;\-* #,##0.00_-;_-* &quot;-&quot;??_-;_-@_-"/>
    <numFmt numFmtId="164" formatCode="#,##0.00\ &quot;€&quot;"/>
    <numFmt numFmtId="165" formatCode="_-* #,##0_-;\-* #,##0_-;_-* &quot;-&quot;??_-;_-@_-"/>
    <numFmt numFmtId="167" formatCode="#,##0.0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5">
    <xf numFmtId="0" fontId="0" fillId="0" borderId="0" xfId="0"/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165" fontId="0" fillId="0" borderId="6" xfId="1" applyNumberFormat="1" applyFont="1" applyBorder="1"/>
    <xf numFmtId="0" fontId="0" fillId="0" borderId="6" xfId="0" applyBorder="1" applyAlignment="1"/>
    <xf numFmtId="164" fontId="0" fillId="0" borderId="6" xfId="0" applyNumberFormat="1" applyBorder="1"/>
    <xf numFmtId="0" fontId="1" fillId="0" borderId="6" xfId="0" applyFont="1" applyBorder="1" applyAlignment="1"/>
    <xf numFmtId="164" fontId="0" fillId="0" borderId="6" xfId="0" applyNumberFormat="1" applyBorder="1" applyAlignment="1"/>
    <xf numFmtId="0" fontId="0" fillId="0" borderId="6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6" xfId="0" applyNumberFormat="1" applyBorder="1"/>
    <xf numFmtId="0" fontId="0" fillId="0" borderId="6" xfId="0" applyFont="1" applyBorder="1" applyAlignment="1"/>
    <xf numFmtId="0" fontId="0" fillId="0" borderId="6" xfId="0" applyFont="1" applyBorder="1" applyAlignment="1">
      <alignment horizontal="center"/>
    </xf>
    <xf numFmtId="0" fontId="0" fillId="2" borderId="6" xfId="0" applyFill="1" applyBorder="1"/>
    <xf numFmtId="164" fontId="0" fillId="2" borderId="6" xfId="0" applyNumberFormat="1" applyFill="1" applyBorder="1"/>
    <xf numFmtId="1" fontId="0" fillId="2" borderId="6" xfId="0" applyNumberFormat="1" applyFill="1" applyBorder="1"/>
    <xf numFmtId="3" fontId="0" fillId="2" borderId="6" xfId="0" applyNumberFormat="1" applyFill="1" applyBorder="1"/>
    <xf numFmtId="164" fontId="0" fillId="2" borderId="6" xfId="0" applyNumberFormat="1" applyFill="1" applyBorder="1" applyAlignment="1">
      <alignment horizontal="right"/>
    </xf>
    <xf numFmtId="165" fontId="0" fillId="2" borderId="6" xfId="0" applyNumberFormat="1" applyFill="1" applyBorder="1"/>
    <xf numFmtId="0" fontId="0" fillId="0" borderId="22" xfId="0" applyBorder="1" applyAlignment="1"/>
    <xf numFmtId="164" fontId="0" fillId="0" borderId="26" xfId="0" applyNumberFormat="1" applyBorder="1"/>
    <xf numFmtId="0" fontId="0" fillId="0" borderId="26" xfId="0" applyBorder="1" applyAlignment="1">
      <alignment horizontal="center"/>
    </xf>
    <xf numFmtId="165" fontId="0" fillId="0" borderId="26" xfId="0" applyNumberFormat="1" applyBorder="1"/>
    <xf numFmtId="0" fontId="0" fillId="0" borderId="26" xfId="0" applyBorder="1"/>
    <xf numFmtId="0" fontId="0" fillId="0" borderId="6" xfId="0" applyFont="1" applyBorder="1" applyAlignment="1">
      <alignment horizontal="center" wrapText="1"/>
    </xf>
    <xf numFmtId="0" fontId="0" fillId="0" borderId="6" xfId="0" applyFont="1" applyBorder="1"/>
    <xf numFmtId="0" fontId="0" fillId="2" borderId="6" xfId="0" applyFont="1" applyFill="1" applyBorder="1"/>
    <xf numFmtId="165" fontId="3" fillId="2" borderId="6" xfId="1" applyNumberFormat="1" applyFont="1" applyFill="1" applyBorder="1"/>
    <xf numFmtId="164" fontId="0" fillId="2" borderId="6" xfId="0" applyNumberFormat="1" applyFont="1" applyFill="1" applyBorder="1" applyAlignment="1">
      <alignment horizontal="center"/>
    </xf>
    <xf numFmtId="164" fontId="0" fillId="2" borderId="6" xfId="0" applyNumberFormat="1" applyFont="1" applyFill="1" applyBorder="1"/>
    <xf numFmtId="1" fontId="0" fillId="2" borderId="6" xfId="0" applyNumberFormat="1" applyFont="1" applyFill="1" applyBorder="1"/>
    <xf numFmtId="164" fontId="0" fillId="0" borderId="6" xfId="0" applyNumberFormat="1" applyFont="1" applyBorder="1" applyAlignment="1"/>
    <xf numFmtId="165" fontId="0" fillId="0" borderId="6" xfId="0" applyNumberFormat="1" applyFont="1" applyBorder="1" applyAlignment="1">
      <alignment horizontal="center"/>
    </xf>
    <xf numFmtId="164" fontId="0" fillId="0" borderId="6" xfId="0" applyNumberFormat="1" applyFont="1" applyBorder="1"/>
    <xf numFmtId="165" fontId="0" fillId="0" borderId="6" xfId="0" applyNumberFormat="1" applyFont="1" applyBorder="1"/>
    <xf numFmtId="0" fontId="0" fillId="0" borderId="22" xfId="0" applyFont="1" applyBorder="1" applyAlignment="1"/>
    <xf numFmtId="0" fontId="0" fillId="0" borderId="26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0" fillId="0" borderId="27" xfId="0" applyBorder="1" applyAlignment="1"/>
    <xf numFmtId="0" fontId="0" fillId="0" borderId="28" xfId="0" applyBorder="1" applyAlignme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0" fontId="6" fillId="0" borderId="3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164" fontId="0" fillId="0" borderId="6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22" xfId="0" applyFont="1" applyBorder="1" applyAlignment="1">
      <alignment horizontal="center"/>
    </xf>
    <xf numFmtId="6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2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9" fontId="1" fillId="0" borderId="10" xfId="0" applyNumberFormat="1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9" fontId="1" fillId="0" borderId="12" xfId="0" applyNumberFormat="1" applyFont="1" applyBorder="1" applyAlignment="1">
      <alignment horizontal="center" vertical="center" wrapText="1"/>
    </xf>
    <xf numFmtId="9" fontId="1" fillId="0" borderId="13" xfId="0" applyNumberFormat="1" applyFont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 wrapText="1"/>
    </xf>
    <xf numFmtId="9" fontId="1" fillId="0" borderId="1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9" fontId="0" fillId="0" borderId="7" xfId="0" applyNumberFormat="1" applyFont="1" applyBorder="1" applyAlignment="1">
      <alignment horizontal="center" vertical="center" wrapText="1"/>
    </xf>
    <xf numFmtId="9" fontId="0" fillId="0" borderId="8" xfId="0" applyNumberFormat="1" applyFont="1" applyBorder="1" applyAlignment="1">
      <alignment horizontal="center" vertical="center" wrapText="1"/>
    </xf>
    <xf numFmtId="9" fontId="0" fillId="0" borderId="9" xfId="0" applyNumberFormat="1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6" fontId="0" fillId="0" borderId="7" xfId="0" applyNumberFormat="1" applyBorder="1" applyAlignment="1">
      <alignment horizontal="center"/>
    </xf>
    <xf numFmtId="6" fontId="0" fillId="0" borderId="9" xfId="0" applyNumberForma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6" fontId="0" fillId="0" borderId="6" xfId="0" applyNumberFormat="1" applyFont="1" applyBorder="1" applyAlignment="1">
      <alignment horizontal="center"/>
    </xf>
    <xf numFmtId="0" fontId="0" fillId="0" borderId="18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9" fontId="0" fillId="0" borderId="6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67" fontId="0" fillId="2" borderId="6" xfId="0" applyNumberFormat="1" applyFill="1" applyBorder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002E9-90A2-4881-9826-0EECA1CDC0CE}">
  <sheetPr>
    <pageSetUpPr fitToPage="1"/>
  </sheetPr>
  <dimension ref="B1:M205"/>
  <sheetViews>
    <sheetView tabSelected="1" topLeftCell="A154" workbookViewId="0">
      <selection activeCell="I198" sqref="I198"/>
    </sheetView>
  </sheetViews>
  <sheetFormatPr baseColWidth="10" defaultRowHeight="15" x14ac:dyDescent="0.25"/>
  <cols>
    <col min="4" max="4" width="19.85546875" customWidth="1"/>
  </cols>
  <sheetData>
    <row r="1" spans="2:13" ht="15" customHeight="1" x14ac:dyDescent="0.25">
      <c r="B1" s="134" t="s">
        <v>131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6"/>
    </row>
    <row r="2" spans="2:13" ht="15" customHeight="1" x14ac:dyDescent="0.25">
      <c r="B2" s="137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9"/>
    </row>
    <row r="3" spans="2:13" ht="15" customHeight="1" x14ac:dyDescent="0.25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9"/>
    </row>
    <row r="4" spans="2:13" ht="15" customHeight="1" x14ac:dyDescent="0.25">
      <c r="B4" s="137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9"/>
    </row>
    <row r="5" spans="2:13" ht="15" customHeight="1" x14ac:dyDescent="0.25">
      <c r="B5" s="137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9"/>
    </row>
    <row r="6" spans="2:13" ht="15" customHeight="1" x14ac:dyDescent="0.25">
      <c r="B6" s="14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</row>
    <row r="7" spans="2:13" ht="15" customHeight="1" x14ac:dyDescent="0.25">
      <c r="B7" s="127" t="s">
        <v>43</v>
      </c>
      <c r="C7" s="127"/>
      <c r="D7" s="143" t="s">
        <v>89</v>
      </c>
      <c r="E7" s="143"/>
      <c r="F7" s="143"/>
      <c r="G7" s="143"/>
      <c r="H7" s="143"/>
      <c r="I7" s="143"/>
      <c r="J7" s="143"/>
      <c r="K7" s="143"/>
      <c r="L7" s="143"/>
      <c r="M7" s="143"/>
    </row>
    <row r="8" spans="2:13" ht="15" customHeight="1" x14ac:dyDescent="0.25">
      <c r="B8" s="98"/>
      <c r="C8" s="99"/>
      <c r="D8" s="126" t="s">
        <v>118</v>
      </c>
      <c r="E8" s="126"/>
      <c r="F8" s="126"/>
      <c r="G8" s="126"/>
      <c r="H8" s="126"/>
      <c r="I8" s="126"/>
      <c r="J8" s="126"/>
      <c r="K8" s="126"/>
      <c r="L8" s="126"/>
      <c r="M8" s="126"/>
    </row>
    <row r="9" spans="2:13" ht="15" customHeight="1" x14ac:dyDescent="0.25">
      <c r="B9" s="98"/>
      <c r="C9" s="99"/>
      <c r="D9" s="126" t="s">
        <v>64</v>
      </c>
      <c r="E9" s="126"/>
      <c r="F9" s="126"/>
      <c r="G9" s="126"/>
      <c r="H9" s="126"/>
      <c r="I9" s="126"/>
      <c r="J9" s="126"/>
      <c r="K9" s="126"/>
      <c r="L9" s="126"/>
      <c r="M9" s="126"/>
    </row>
    <row r="10" spans="2:13" ht="15" customHeight="1" x14ac:dyDescent="0.25">
      <c r="B10" s="98"/>
      <c r="C10" s="99"/>
      <c r="D10" s="126" t="s">
        <v>65</v>
      </c>
      <c r="E10" s="126"/>
      <c r="F10" s="126"/>
      <c r="G10" s="126"/>
      <c r="H10" s="126"/>
      <c r="I10" s="126"/>
      <c r="J10" s="126"/>
      <c r="K10" s="126"/>
      <c r="L10" s="126"/>
      <c r="M10" s="126"/>
    </row>
    <row r="11" spans="2:13" ht="15" customHeight="1" x14ac:dyDescent="0.25">
      <c r="B11" s="98"/>
      <c r="C11" s="99"/>
      <c r="D11" s="108" t="s">
        <v>90</v>
      </c>
      <c r="E11" s="109"/>
      <c r="F11" s="109"/>
      <c r="G11" s="109"/>
      <c r="H11" s="109"/>
      <c r="I11" s="109"/>
      <c r="J11" s="109"/>
      <c r="K11" s="109"/>
      <c r="L11" s="109"/>
      <c r="M11" s="110"/>
    </row>
    <row r="12" spans="2:13" ht="15" customHeight="1" x14ac:dyDescent="0.25">
      <c r="B12" s="98"/>
      <c r="C12" s="99"/>
      <c r="D12" s="126" t="s">
        <v>132</v>
      </c>
      <c r="E12" s="126"/>
      <c r="F12" s="126"/>
      <c r="G12" s="126"/>
      <c r="H12" s="126"/>
      <c r="I12" s="126"/>
      <c r="J12" s="126"/>
      <c r="K12" s="126"/>
      <c r="L12" s="126"/>
      <c r="M12" s="126"/>
    </row>
    <row r="13" spans="2:13" ht="15" customHeight="1" x14ac:dyDescent="0.25">
      <c r="B13" s="98"/>
      <c r="C13" s="99"/>
      <c r="D13" s="100" t="s">
        <v>130</v>
      </c>
      <c r="E13" s="101"/>
      <c r="F13" s="101"/>
      <c r="G13" s="101"/>
      <c r="H13" s="101"/>
      <c r="I13" s="101"/>
      <c r="J13" s="101"/>
      <c r="K13" s="101"/>
      <c r="L13" s="101"/>
      <c r="M13" s="102"/>
    </row>
    <row r="14" spans="2:13" ht="15" customHeight="1" x14ac:dyDescent="0.25">
      <c r="B14" s="98"/>
      <c r="C14" s="99"/>
      <c r="D14" s="103"/>
      <c r="E14" s="104"/>
      <c r="F14" s="104"/>
      <c r="G14" s="104"/>
      <c r="H14" s="104"/>
      <c r="I14" s="104"/>
      <c r="J14" s="104"/>
      <c r="K14" s="104"/>
      <c r="L14" s="104"/>
      <c r="M14" s="105"/>
    </row>
    <row r="15" spans="2:13" ht="15" customHeight="1" thickBot="1" x14ac:dyDescent="0.3">
      <c r="B15" s="106"/>
      <c r="C15" s="107"/>
      <c r="D15" s="103"/>
      <c r="E15" s="104"/>
      <c r="F15" s="104"/>
      <c r="G15" s="104"/>
      <c r="H15" s="104"/>
      <c r="I15" s="104"/>
      <c r="J15" s="104"/>
      <c r="K15" s="104"/>
      <c r="L15" s="104"/>
      <c r="M15" s="105"/>
    </row>
    <row r="16" spans="2:13" x14ac:dyDescent="0.25">
      <c r="B16" s="128" t="s">
        <v>32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30"/>
    </row>
    <row r="17" spans="2:13" x14ac:dyDescent="0.25">
      <c r="B17" s="131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3"/>
    </row>
    <row r="18" spans="2:13" x14ac:dyDescent="0.25">
      <c r="B18" s="45"/>
      <c r="C18" s="76"/>
      <c r="D18" s="1"/>
      <c r="E18" s="75"/>
      <c r="F18" s="46"/>
      <c r="G18" s="46"/>
      <c r="H18" s="46"/>
      <c r="I18" s="46"/>
      <c r="J18" s="46"/>
      <c r="K18" s="76"/>
      <c r="L18" s="75"/>
      <c r="M18" s="47"/>
    </row>
    <row r="19" spans="2:13" x14ac:dyDescent="0.25">
      <c r="B19" s="45"/>
      <c r="C19" s="76"/>
      <c r="D19" s="1"/>
      <c r="E19" s="75"/>
      <c r="F19" s="46"/>
      <c r="G19" s="46"/>
      <c r="H19" s="46"/>
      <c r="I19" s="46"/>
      <c r="J19" s="46"/>
      <c r="K19" s="76"/>
      <c r="L19" s="75"/>
      <c r="M19" s="47"/>
    </row>
    <row r="20" spans="2:13" x14ac:dyDescent="0.25">
      <c r="B20" s="61" t="s">
        <v>33</v>
      </c>
      <c r="C20" s="62"/>
      <c r="D20" s="2" t="s">
        <v>34</v>
      </c>
      <c r="E20" s="13">
        <v>2300</v>
      </c>
      <c r="F20" s="2"/>
      <c r="G20" s="42"/>
      <c r="H20" s="43"/>
      <c r="I20" s="43"/>
      <c r="J20" s="43"/>
      <c r="K20" s="44"/>
      <c r="L20" s="42"/>
      <c r="M20" s="60"/>
    </row>
    <row r="21" spans="2:13" x14ac:dyDescent="0.25">
      <c r="B21" s="61" t="s">
        <v>49</v>
      </c>
      <c r="C21" s="62"/>
      <c r="D21" s="2" t="s">
        <v>35</v>
      </c>
      <c r="E21" s="13">
        <f>10.08*E20</f>
        <v>23184</v>
      </c>
      <c r="F21" s="2"/>
      <c r="G21" s="42" t="s">
        <v>36</v>
      </c>
      <c r="H21" s="43"/>
      <c r="I21" s="43"/>
      <c r="J21" s="43"/>
      <c r="K21" s="44"/>
      <c r="L21" s="42"/>
      <c r="M21" s="60"/>
    </row>
    <row r="22" spans="2:13" x14ac:dyDescent="0.25">
      <c r="B22" s="61" t="s">
        <v>50</v>
      </c>
      <c r="C22" s="62"/>
      <c r="D22" s="2" t="s">
        <v>35</v>
      </c>
      <c r="E22" s="3">
        <f>0.9*E21</f>
        <v>20865.600000000002</v>
      </c>
      <c r="F22" s="2"/>
      <c r="G22" s="42" t="s">
        <v>51</v>
      </c>
      <c r="H22" s="43"/>
      <c r="I22" s="43"/>
      <c r="J22" s="43"/>
      <c r="K22" s="44"/>
      <c r="L22" s="42"/>
      <c r="M22" s="60"/>
    </row>
    <row r="23" spans="2:13" x14ac:dyDescent="0.25">
      <c r="B23" s="91" t="s">
        <v>16</v>
      </c>
      <c r="C23" s="92"/>
      <c r="D23" s="4" t="s">
        <v>17</v>
      </c>
      <c r="E23" s="2" t="s">
        <v>0</v>
      </c>
      <c r="F23" s="2" t="s">
        <v>4</v>
      </c>
      <c r="G23" s="62" t="s">
        <v>1</v>
      </c>
      <c r="H23" s="62"/>
      <c r="I23" s="2" t="s">
        <v>3</v>
      </c>
      <c r="J23" s="62" t="s">
        <v>5</v>
      </c>
      <c r="K23" s="62"/>
      <c r="L23" s="62" t="s">
        <v>6</v>
      </c>
      <c r="M23" s="78"/>
    </row>
    <row r="24" spans="2:13" x14ac:dyDescent="0.25">
      <c r="B24" s="19" t="s">
        <v>2</v>
      </c>
      <c r="C24" s="4"/>
      <c r="D24" s="4" t="s">
        <v>101</v>
      </c>
      <c r="E24" s="13">
        <v>1</v>
      </c>
      <c r="F24" s="14">
        <v>18200</v>
      </c>
      <c r="G24" s="62" t="s">
        <v>15</v>
      </c>
      <c r="H24" s="62"/>
      <c r="I24" s="13">
        <v>17</v>
      </c>
      <c r="J24" s="77">
        <f>(E24*F24)/I24</f>
        <v>1070.5882352941176</v>
      </c>
      <c r="K24" s="77"/>
      <c r="L24" s="62" t="s">
        <v>20</v>
      </c>
      <c r="M24" s="78"/>
    </row>
    <row r="25" spans="2:13" x14ac:dyDescent="0.25">
      <c r="B25" s="61" t="s">
        <v>7</v>
      </c>
      <c r="C25" s="62"/>
      <c r="D25" s="4" t="s">
        <v>19</v>
      </c>
      <c r="E25" s="13">
        <v>1</v>
      </c>
      <c r="F25" s="14">
        <v>4200</v>
      </c>
      <c r="G25" s="62" t="s">
        <v>21</v>
      </c>
      <c r="H25" s="62"/>
      <c r="I25" s="13">
        <v>30</v>
      </c>
      <c r="J25" s="77">
        <f>(E25*F25)/I25</f>
        <v>140</v>
      </c>
      <c r="K25" s="77"/>
      <c r="L25" s="62" t="s">
        <v>44</v>
      </c>
      <c r="M25" s="78"/>
    </row>
    <row r="26" spans="2:13" x14ac:dyDescent="0.25">
      <c r="B26" s="61" t="s">
        <v>8</v>
      </c>
      <c r="C26" s="62"/>
      <c r="D26" s="4" t="s">
        <v>75</v>
      </c>
      <c r="E26" s="13">
        <v>8</v>
      </c>
      <c r="F26" s="14">
        <v>1600</v>
      </c>
      <c r="G26" s="62" t="s">
        <v>22</v>
      </c>
      <c r="H26" s="62"/>
      <c r="I26" s="13">
        <v>50</v>
      </c>
      <c r="J26" s="77">
        <f>E26*F26/I26</f>
        <v>256</v>
      </c>
      <c r="K26" s="77"/>
      <c r="L26" s="62" t="s">
        <v>23</v>
      </c>
      <c r="M26" s="78"/>
    </row>
    <row r="27" spans="2:13" x14ac:dyDescent="0.25">
      <c r="B27" s="61" t="s">
        <v>9</v>
      </c>
      <c r="C27" s="62"/>
      <c r="D27" s="4" t="s">
        <v>75</v>
      </c>
      <c r="E27" s="13">
        <v>8</v>
      </c>
      <c r="F27" s="14">
        <v>1600</v>
      </c>
      <c r="G27" s="62" t="s">
        <v>22</v>
      </c>
      <c r="H27" s="62"/>
      <c r="I27" s="13">
        <v>50</v>
      </c>
      <c r="J27" s="77">
        <f>E27*F27/I27</f>
        <v>256</v>
      </c>
      <c r="K27" s="77"/>
      <c r="L27" s="62" t="s">
        <v>23</v>
      </c>
      <c r="M27" s="78"/>
    </row>
    <row r="28" spans="2:13" x14ac:dyDescent="0.25">
      <c r="B28" s="61" t="s">
        <v>10</v>
      </c>
      <c r="C28" s="62"/>
      <c r="D28" s="4" t="s">
        <v>24</v>
      </c>
      <c r="E28" s="13">
        <v>10</v>
      </c>
      <c r="F28" s="14">
        <v>80</v>
      </c>
      <c r="G28" s="62" t="s">
        <v>21</v>
      </c>
      <c r="H28" s="62"/>
      <c r="I28" s="13">
        <v>17</v>
      </c>
      <c r="J28" s="77">
        <f>E28*F28/I28</f>
        <v>47.058823529411768</v>
      </c>
      <c r="K28" s="77"/>
      <c r="L28" s="62" t="s">
        <v>25</v>
      </c>
      <c r="M28" s="78"/>
    </row>
    <row r="29" spans="2:13" x14ac:dyDescent="0.25">
      <c r="B29" s="61" t="s">
        <v>13</v>
      </c>
      <c r="C29" s="62"/>
      <c r="D29" s="4" t="s">
        <v>26</v>
      </c>
      <c r="E29" s="13">
        <v>1</v>
      </c>
      <c r="F29" s="14">
        <v>150</v>
      </c>
      <c r="G29" s="62" t="s">
        <v>28</v>
      </c>
      <c r="H29" s="62"/>
      <c r="I29" s="13">
        <v>1</v>
      </c>
      <c r="J29" s="80">
        <v>150</v>
      </c>
      <c r="K29" s="62"/>
      <c r="L29" s="62"/>
      <c r="M29" s="78"/>
    </row>
    <row r="30" spans="2:13" x14ac:dyDescent="0.25">
      <c r="B30" s="61" t="s">
        <v>14</v>
      </c>
      <c r="C30" s="62"/>
      <c r="D30" s="4" t="s">
        <v>26</v>
      </c>
      <c r="E30" s="13">
        <v>1</v>
      </c>
      <c r="F30" s="14">
        <v>150</v>
      </c>
      <c r="G30" s="62" t="s">
        <v>15</v>
      </c>
      <c r="H30" s="62"/>
      <c r="I30" s="13">
        <v>1</v>
      </c>
      <c r="J30" s="80">
        <v>150</v>
      </c>
      <c r="K30" s="62"/>
      <c r="L30" s="62" t="s">
        <v>27</v>
      </c>
      <c r="M30" s="78"/>
    </row>
    <row r="31" spans="2:13" x14ac:dyDescent="0.25">
      <c r="B31" s="61" t="s">
        <v>41</v>
      </c>
      <c r="C31" s="62"/>
      <c r="D31" s="4" t="s">
        <v>26</v>
      </c>
      <c r="E31" s="13">
        <v>1</v>
      </c>
      <c r="F31" s="14">
        <v>80</v>
      </c>
      <c r="G31" s="62" t="s">
        <v>28</v>
      </c>
      <c r="H31" s="62"/>
      <c r="I31" s="13">
        <v>1</v>
      </c>
      <c r="J31" s="80">
        <f>E31*F31</f>
        <v>80</v>
      </c>
      <c r="K31" s="80"/>
      <c r="L31" s="62"/>
      <c r="M31" s="78"/>
    </row>
    <row r="32" spans="2:13" x14ac:dyDescent="0.25">
      <c r="B32" s="61"/>
      <c r="C32" s="62"/>
      <c r="D32" s="4"/>
      <c r="E32" s="2"/>
      <c r="F32" s="2"/>
      <c r="G32" s="62"/>
      <c r="H32" s="62"/>
      <c r="I32" s="2"/>
      <c r="J32" s="80"/>
      <c r="K32" s="80"/>
      <c r="L32" s="62"/>
      <c r="M32" s="78"/>
    </row>
    <row r="33" spans="2:13" x14ac:dyDescent="0.25">
      <c r="B33" s="61" t="s">
        <v>31</v>
      </c>
      <c r="C33" s="62"/>
      <c r="D33" s="4" t="s">
        <v>30</v>
      </c>
      <c r="E33" s="2">
        <v>1</v>
      </c>
      <c r="F33" s="2"/>
      <c r="G33" s="62" t="s">
        <v>28</v>
      </c>
      <c r="H33" s="62"/>
      <c r="I33" s="13">
        <v>1</v>
      </c>
      <c r="J33" s="77">
        <f>SUM(J24:J32)</f>
        <v>2149.6470588235293</v>
      </c>
      <c r="K33" s="62"/>
      <c r="L33" s="62" t="s">
        <v>86</v>
      </c>
      <c r="M33" s="78"/>
    </row>
    <row r="34" spans="2:13" x14ac:dyDescent="0.25">
      <c r="B34" s="79" t="s">
        <v>11</v>
      </c>
      <c r="C34" s="64"/>
      <c r="D34" s="6"/>
      <c r="E34" s="2"/>
      <c r="F34" s="2"/>
      <c r="G34" s="62"/>
      <c r="H34" s="62"/>
      <c r="I34" s="2"/>
      <c r="J34" s="62"/>
      <c r="K34" s="62"/>
      <c r="L34" s="42"/>
      <c r="M34" s="60"/>
    </row>
    <row r="35" spans="2:13" x14ac:dyDescent="0.25">
      <c r="B35" s="61" t="s">
        <v>12</v>
      </c>
      <c r="C35" s="62"/>
      <c r="D35" s="4" t="s">
        <v>30</v>
      </c>
      <c r="E35" s="13">
        <f>E20</f>
        <v>2300</v>
      </c>
      <c r="F35" s="14">
        <v>1</v>
      </c>
      <c r="G35" s="62" t="s">
        <v>37</v>
      </c>
      <c r="H35" s="62"/>
      <c r="I35" s="13">
        <v>1</v>
      </c>
      <c r="J35" s="77">
        <f>E35*F35</f>
        <v>2300</v>
      </c>
      <c r="K35" s="62"/>
      <c r="L35" s="62" t="s">
        <v>87</v>
      </c>
      <c r="M35" s="78"/>
    </row>
    <row r="36" spans="2:13" x14ac:dyDescent="0.25">
      <c r="B36" s="61" t="s">
        <v>18</v>
      </c>
      <c r="C36" s="62"/>
      <c r="D36" s="4" t="s">
        <v>30</v>
      </c>
      <c r="E36" s="15">
        <v>120</v>
      </c>
      <c r="F36" s="14">
        <v>0.28000000000000003</v>
      </c>
      <c r="G36" s="62" t="s">
        <v>39</v>
      </c>
      <c r="H36" s="62"/>
      <c r="I36" s="13">
        <v>1</v>
      </c>
      <c r="J36" s="77">
        <f>E36*F36</f>
        <v>33.6</v>
      </c>
      <c r="K36" s="77"/>
      <c r="L36" s="62" t="s">
        <v>102</v>
      </c>
      <c r="M36" s="78"/>
    </row>
    <row r="37" spans="2:13" x14ac:dyDescent="0.25">
      <c r="B37" s="19" t="s">
        <v>40</v>
      </c>
      <c r="C37" s="4"/>
      <c r="D37" s="4" t="s">
        <v>30</v>
      </c>
      <c r="E37" s="2"/>
      <c r="F37" s="2"/>
      <c r="G37" s="62"/>
      <c r="H37" s="62"/>
      <c r="I37" s="2"/>
      <c r="J37" s="77">
        <f>SUM(J35:J36)</f>
        <v>2333.6</v>
      </c>
      <c r="K37" s="62"/>
      <c r="L37" s="62" t="s">
        <v>86</v>
      </c>
      <c r="M37" s="78"/>
    </row>
    <row r="38" spans="2:13" x14ac:dyDescent="0.25">
      <c r="B38" s="59"/>
      <c r="C38" s="44"/>
      <c r="D38" s="4"/>
      <c r="E38" s="2"/>
      <c r="F38" s="2"/>
      <c r="G38" s="62"/>
      <c r="H38" s="62"/>
      <c r="I38" s="2"/>
      <c r="J38" s="62"/>
      <c r="K38" s="62"/>
      <c r="L38" s="42"/>
      <c r="M38" s="60"/>
    </row>
    <row r="39" spans="2:13" x14ac:dyDescent="0.25">
      <c r="B39" s="59"/>
      <c r="C39" s="44"/>
      <c r="D39" s="4"/>
      <c r="E39" s="2"/>
      <c r="F39" s="2"/>
      <c r="G39" s="62"/>
      <c r="H39" s="62"/>
      <c r="I39" s="2"/>
      <c r="J39" s="62"/>
      <c r="K39" s="62"/>
      <c r="L39" s="42"/>
      <c r="M39" s="60"/>
    </row>
    <row r="40" spans="2:13" x14ac:dyDescent="0.25">
      <c r="B40" s="61" t="s">
        <v>29</v>
      </c>
      <c r="C40" s="62"/>
      <c r="D40" s="42" t="s">
        <v>42</v>
      </c>
      <c r="E40" s="43"/>
      <c r="F40" s="43"/>
      <c r="G40" s="43"/>
      <c r="H40" s="43"/>
      <c r="I40" s="44"/>
      <c r="J40" s="77">
        <f>J37+J33</f>
        <v>4483.2470588235292</v>
      </c>
      <c r="K40" s="62"/>
      <c r="L40" s="42"/>
      <c r="M40" s="60"/>
    </row>
    <row r="41" spans="2:13" x14ac:dyDescent="0.25">
      <c r="B41" s="61"/>
      <c r="C41" s="62"/>
      <c r="D41" s="42"/>
      <c r="E41" s="43"/>
      <c r="F41" s="43"/>
      <c r="G41" s="43"/>
      <c r="H41" s="43"/>
      <c r="I41" s="44"/>
      <c r="J41" s="42"/>
      <c r="K41" s="44"/>
      <c r="L41" s="42"/>
      <c r="M41" s="60"/>
    </row>
    <row r="42" spans="2:13" x14ac:dyDescent="0.25">
      <c r="B42" s="61" t="s">
        <v>45</v>
      </c>
      <c r="C42" s="62"/>
      <c r="D42" s="62"/>
      <c r="E42" s="62"/>
      <c r="F42" s="7">
        <f>J40</f>
        <v>4483.2470588235292</v>
      </c>
      <c r="G42" s="8" t="s">
        <v>46</v>
      </c>
      <c r="H42" s="9">
        <f>E22</f>
        <v>20865.600000000002</v>
      </c>
      <c r="I42" s="8" t="s">
        <v>47</v>
      </c>
      <c r="J42" s="63">
        <f>F42/H42</f>
        <v>0.21486307888694928</v>
      </c>
      <c r="K42" s="64"/>
      <c r="L42" s="42" t="s">
        <v>48</v>
      </c>
      <c r="M42" s="60"/>
    </row>
    <row r="43" spans="2:13" x14ac:dyDescent="0.25">
      <c r="B43" s="59"/>
      <c r="C43" s="43"/>
      <c r="D43" s="43"/>
      <c r="E43" s="44"/>
      <c r="F43" s="2"/>
      <c r="G43" s="2"/>
      <c r="H43" s="2"/>
      <c r="I43" s="2"/>
      <c r="J43" s="42"/>
      <c r="K43" s="44"/>
      <c r="L43" s="42"/>
      <c r="M43" s="60"/>
    </row>
    <row r="44" spans="2:13" x14ac:dyDescent="0.25">
      <c r="B44" s="61" t="s">
        <v>52</v>
      </c>
      <c r="C44" s="62"/>
      <c r="D44" s="62"/>
      <c r="E44" s="62"/>
      <c r="F44" s="5">
        <f>F42-J26-J27</f>
        <v>3971.2470588235292</v>
      </c>
      <c r="G44" s="8" t="s">
        <v>46</v>
      </c>
      <c r="H44" s="10">
        <f>E22</f>
        <v>20865.600000000002</v>
      </c>
      <c r="I44" s="2" t="s">
        <v>47</v>
      </c>
      <c r="J44" s="63">
        <f>F44/H44</f>
        <v>0.19032508333446096</v>
      </c>
      <c r="K44" s="63"/>
      <c r="L44" s="42" t="s">
        <v>48</v>
      </c>
      <c r="M44" s="60"/>
    </row>
    <row r="45" spans="2:13" x14ac:dyDescent="0.25">
      <c r="B45" s="59"/>
      <c r="C45" s="43"/>
      <c r="D45" s="43"/>
      <c r="E45" s="44"/>
      <c r="F45" s="2"/>
      <c r="G45" s="2"/>
      <c r="H45" s="2"/>
      <c r="I45" s="2"/>
      <c r="J45" s="42"/>
      <c r="K45" s="44"/>
      <c r="L45" s="42"/>
      <c r="M45" s="60"/>
    </row>
    <row r="46" spans="2:13" ht="15.75" thickBot="1" x14ac:dyDescent="0.3">
      <c r="B46" s="37"/>
      <c r="C46" s="38"/>
      <c r="D46" s="38"/>
      <c r="E46" s="39"/>
      <c r="F46" s="23"/>
      <c r="G46" s="23"/>
      <c r="H46" s="23"/>
      <c r="I46" s="23"/>
      <c r="J46" s="40"/>
      <c r="K46" s="39"/>
      <c r="L46" s="40"/>
      <c r="M46" s="41"/>
    </row>
    <row r="47" spans="2:13" x14ac:dyDescent="0.25">
      <c r="B47" s="128" t="s">
        <v>53</v>
      </c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30"/>
    </row>
    <row r="48" spans="2:13" x14ac:dyDescent="0.25">
      <c r="B48" s="131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3"/>
    </row>
    <row r="49" spans="2:13" x14ac:dyDescent="0.25">
      <c r="B49" s="45"/>
      <c r="C49" s="76"/>
      <c r="D49" s="1"/>
      <c r="E49" s="75"/>
      <c r="F49" s="46"/>
      <c r="G49" s="46"/>
      <c r="H49" s="46"/>
      <c r="I49" s="46"/>
      <c r="J49" s="46"/>
      <c r="K49" s="76"/>
      <c r="L49" s="75"/>
      <c r="M49" s="47"/>
    </row>
    <row r="50" spans="2:13" x14ac:dyDescent="0.25">
      <c r="B50" s="45"/>
      <c r="C50" s="76"/>
      <c r="D50" s="1"/>
      <c r="E50" s="75"/>
      <c r="F50" s="46"/>
      <c r="G50" s="46"/>
      <c r="H50" s="46"/>
      <c r="I50" s="46"/>
      <c r="J50" s="46"/>
      <c r="K50" s="76"/>
      <c r="L50" s="75"/>
      <c r="M50" s="47"/>
    </row>
    <row r="51" spans="2:13" x14ac:dyDescent="0.25">
      <c r="B51" s="61" t="s">
        <v>54</v>
      </c>
      <c r="C51" s="62"/>
      <c r="D51" s="2" t="s">
        <v>55</v>
      </c>
      <c r="E51" s="13">
        <v>5000</v>
      </c>
      <c r="F51" s="2"/>
      <c r="G51" s="42"/>
      <c r="H51" s="43"/>
      <c r="I51" s="43"/>
      <c r="J51" s="43"/>
      <c r="K51" s="44"/>
      <c r="L51" s="42"/>
      <c r="M51" s="60"/>
    </row>
    <row r="52" spans="2:13" x14ac:dyDescent="0.25">
      <c r="B52" s="61" t="s">
        <v>49</v>
      </c>
      <c r="C52" s="62"/>
      <c r="D52" s="2" t="s">
        <v>35</v>
      </c>
      <c r="E52" s="13">
        <f>5*E51</f>
        <v>25000</v>
      </c>
      <c r="F52" s="2"/>
      <c r="G52" s="42" t="s">
        <v>56</v>
      </c>
      <c r="H52" s="43"/>
      <c r="I52" s="43"/>
      <c r="J52" s="43"/>
      <c r="K52" s="44"/>
      <c r="L52" s="42"/>
      <c r="M52" s="60"/>
    </row>
    <row r="53" spans="2:13" x14ac:dyDescent="0.25">
      <c r="B53" s="61" t="s">
        <v>50</v>
      </c>
      <c r="C53" s="62"/>
      <c r="D53" s="2" t="s">
        <v>35</v>
      </c>
      <c r="E53" s="3">
        <f>0.9*E52</f>
        <v>22500</v>
      </c>
      <c r="F53" s="2"/>
      <c r="G53" s="42" t="s">
        <v>51</v>
      </c>
      <c r="H53" s="43"/>
      <c r="I53" s="43"/>
      <c r="J53" s="43"/>
      <c r="K53" s="44"/>
      <c r="L53" s="42"/>
      <c r="M53" s="60"/>
    </row>
    <row r="54" spans="2:13" x14ac:dyDescent="0.25">
      <c r="B54" s="91" t="s">
        <v>16</v>
      </c>
      <c r="C54" s="92"/>
      <c r="D54" s="4" t="s">
        <v>17</v>
      </c>
      <c r="E54" s="2" t="s">
        <v>0</v>
      </c>
      <c r="F54" s="2" t="s">
        <v>4</v>
      </c>
      <c r="G54" s="62" t="s">
        <v>1</v>
      </c>
      <c r="H54" s="62"/>
      <c r="I54" s="2" t="s">
        <v>3</v>
      </c>
      <c r="J54" s="62" t="s">
        <v>5</v>
      </c>
      <c r="K54" s="62"/>
      <c r="L54" s="62" t="s">
        <v>6</v>
      </c>
      <c r="M54" s="78"/>
    </row>
    <row r="55" spans="2:13" x14ac:dyDescent="0.25">
      <c r="B55" s="19" t="s">
        <v>2</v>
      </c>
      <c r="C55" s="4"/>
      <c r="D55" s="4" t="s">
        <v>103</v>
      </c>
      <c r="E55" s="13">
        <v>1</v>
      </c>
      <c r="F55" s="14">
        <v>28000</v>
      </c>
      <c r="G55" s="62" t="s">
        <v>15</v>
      </c>
      <c r="H55" s="62"/>
      <c r="I55" s="13">
        <v>17</v>
      </c>
      <c r="J55" s="77">
        <f>(E55*F55)/I55</f>
        <v>1647.0588235294117</v>
      </c>
      <c r="K55" s="77"/>
      <c r="L55" s="62" t="s">
        <v>62</v>
      </c>
      <c r="M55" s="78"/>
    </row>
    <row r="56" spans="2:13" x14ac:dyDescent="0.25">
      <c r="B56" s="61" t="s">
        <v>57</v>
      </c>
      <c r="C56" s="62"/>
      <c r="D56" s="4" t="s">
        <v>58</v>
      </c>
      <c r="E56" s="13">
        <v>1</v>
      </c>
      <c r="F56" s="14">
        <v>2500</v>
      </c>
      <c r="G56" s="62" t="s">
        <v>21</v>
      </c>
      <c r="H56" s="62"/>
      <c r="I56" s="13">
        <v>17</v>
      </c>
      <c r="J56" s="77">
        <f>(E56*F56)/I56</f>
        <v>147.05882352941177</v>
      </c>
      <c r="K56" s="77"/>
      <c r="L56" s="62" t="s">
        <v>63</v>
      </c>
      <c r="M56" s="78"/>
    </row>
    <row r="57" spans="2:13" x14ac:dyDescent="0.25">
      <c r="B57" s="61" t="s">
        <v>8</v>
      </c>
      <c r="C57" s="62"/>
      <c r="D57" s="4" t="s">
        <v>76</v>
      </c>
      <c r="E57" s="13">
        <v>8</v>
      </c>
      <c r="F57" s="14">
        <v>1600</v>
      </c>
      <c r="G57" s="62" t="s">
        <v>22</v>
      </c>
      <c r="H57" s="62"/>
      <c r="I57" s="13">
        <v>50</v>
      </c>
      <c r="J57" s="77">
        <f>E57*F57/I57</f>
        <v>256</v>
      </c>
      <c r="K57" s="77"/>
      <c r="L57" s="62" t="s">
        <v>23</v>
      </c>
      <c r="M57" s="78"/>
    </row>
    <row r="58" spans="2:13" x14ac:dyDescent="0.25">
      <c r="B58" s="61" t="s">
        <v>59</v>
      </c>
      <c r="C58" s="62"/>
      <c r="D58" s="4" t="s">
        <v>76</v>
      </c>
      <c r="E58" s="13">
        <v>8</v>
      </c>
      <c r="F58" s="14">
        <v>1600</v>
      </c>
      <c r="G58" s="62" t="s">
        <v>22</v>
      </c>
      <c r="H58" s="62"/>
      <c r="I58" s="13">
        <v>50</v>
      </c>
      <c r="J58" s="77">
        <f>E58*F58/I58</f>
        <v>256</v>
      </c>
      <c r="K58" s="77"/>
      <c r="L58" s="62" t="s">
        <v>23</v>
      </c>
      <c r="M58" s="78"/>
    </row>
    <row r="59" spans="2:13" x14ac:dyDescent="0.25">
      <c r="B59" s="61" t="s">
        <v>10</v>
      </c>
      <c r="C59" s="62"/>
      <c r="D59" s="4" t="s">
        <v>24</v>
      </c>
      <c r="E59" s="13">
        <v>10</v>
      </c>
      <c r="F59" s="14">
        <v>80</v>
      </c>
      <c r="G59" s="62" t="s">
        <v>21</v>
      </c>
      <c r="H59" s="62"/>
      <c r="I59" s="13">
        <v>17</v>
      </c>
      <c r="J59" s="77">
        <f>E59*F59/I59</f>
        <v>47.058823529411768</v>
      </c>
      <c r="K59" s="77"/>
      <c r="L59" s="62" t="s">
        <v>25</v>
      </c>
      <c r="M59" s="78"/>
    </row>
    <row r="60" spans="2:13" x14ac:dyDescent="0.25">
      <c r="B60" s="61" t="s">
        <v>13</v>
      </c>
      <c r="C60" s="62"/>
      <c r="D60" s="4" t="s">
        <v>26</v>
      </c>
      <c r="E60" s="13">
        <v>1</v>
      </c>
      <c r="F60" s="14">
        <v>250</v>
      </c>
      <c r="G60" s="62" t="s">
        <v>28</v>
      </c>
      <c r="H60" s="62"/>
      <c r="I60" s="13">
        <v>1</v>
      </c>
      <c r="J60" s="80">
        <f>F60</f>
        <v>250</v>
      </c>
      <c r="K60" s="62"/>
      <c r="L60" s="62"/>
      <c r="M60" s="78"/>
    </row>
    <row r="61" spans="2:13" x14ac:dyDescent="0.25">
      <c r="B61" s="61" t="s">
        <v>14</v>
      </c>
      <c r="C61" s="62"/>
      <c r="D61" s="4" t="s">
        <v>26</v>
      </c>
      <c r="E61" s="13">
        <v>1</v>
      </c>
      <c r="F61" s="14">
        <v>220</v>
      </c>
      <c r="G61" s="62" t="s">
        <v>15</v>
      </c>
      <c r="H61" s="62"/>
      <c r="I61" s="13">
        <v>1</v>
      </c>
      <c r="J61" s="80">
        <f>F61</f>
        <v>220</v>
      </c>
      <c r="K61" s="62"/>
      <c r="L61" s="62" t="s">
        <v>27</v>
      </c>
      <c r="M61" s="78"/>
    </row>
    <row r="62" spans="2:13" x14ac:dyDescent="0.25">
      <c r="B62" s="61" t="s">
        <v>41</v>
      </c>
      <c r="C62" s="62"/>
      <c r="D62" s="4" t="s">
        <v>26</v>
      </c>
      <c r="E62" s="13">
        <v>1</v>
      </c>
      <c r="F62" s="14">
        <v>120</v>
      </c>
      <c r="G62" s="62" t="s">
        <v>28</v>
      </c>
      <c r="H62" s="62"/>
      <c r="I62" s="13">
        <v>1</v>
      </c>
      <c r="J62" s="80">
        <f>E62*F62</f>
        <v>120</v>
      </c>
      <c r="K62" s="80"/>
      <c r="L62" s="62"/>
      <c r="M62" s="78"/>
    </row>
    <row r="63" spans="2:13" x14ac:dyDescent="0.25">
      <c r="B63" s="61"/>
      <c r="C63" s="62"/>
      <c r="D63" s="4"/>
      <c r="E63" s="2"/>
      <c r="F63" s="2"/>
      <c r="G63" s="62"/>
      <c r="H63" s="62"/>
      <c r="I63" s="2"/>
      <c r="J63" s="80"/>
      <c r="K63" s="80"/>
      <c r="L63" s="62"/>
      <c r="M63" s="78"/>
    </row>
    <row r="64" spans="2:13" x14ac:dyDescent="0.25">
      <c r="B64" s="61" t="s">
        <v>31</v>
      </c>
      <c r="C64" s="62"/>
      <c r="D64" s="4" t="s">
        <v>30</v>
      </c>
      <c r="E64" s="2">
        <v>1</v>
      </c>
      <c r="F64" s="2"/>
      <c r="G64" s="62" t="s">
        <v>28</v>
      </c>
      <c r="H64" s="62"/>
      <c r="I64" s="13">
        <v>1</v>
      </c>
      <c r="J64" s="77">
        <f>SUM(J55:J63)</f>
        <v>2943.1764705882351</v>
      </c>
      <c r="K64" s="62"/>
      <c r="L64" s="62" t="s">
        <v>86</v>
      </c>
      <c r="M64" s="78"/>
    </row>
    <row r="65" spans="2:13" x14ac:dyDescent="0.25">
      <c r="B65" s="79" t="s">
        <v>11</v>
      </c>
      <c r="C65" s="64"/>
      <c r="D65" s="6"/>
      <c r="E65" s="2"/>
      <c r="F65" s="2"/>
      <c r="G65" s="62"/>
      <c r="H65" s="62"/>
      <c r="I65" s="2"/>
      <c r="J65" s="62"/>
      <c r="K65" s="62"/>
      <c r="L65" s="42"/>
      <c r="M65" s="60"/>
    </row>
    <row r="66" spans="2:13" x14ac:dyDescent="0.25">
      <c r="B66" s="61" t="s">
        <v>60</v>
      </c>
      <c r="C66" s="62"/>
      <c r="D66" s="4" t="s">
        <v>30</v>
      </c>
      <c r="E66" s="13">
        <f>E51</f>
        <v>5000</v>
      </c>
      <c r="F66" s="14">
        <v>0.38</v>
      </c>
      <c r="G66" s="62" t="s">
        <v>61</v>
      </c>
      <c r="H66" s="62"/>
      <c r="I66" s="13">
        <v>1</v>
      </c>
      <c r="J66" s="77">
        <f>E66*F66</f>
        <v>1900</v>
      </c>
      <c r="K66" s="62"/>
      <c r="L66" s="42"/>
      <c r="M66" s="60"/>
    </row>
    <row r="67" spans="2:13" x14ac:dyDescent="0.25">
      <c r="B67" s="61" t="s">
        <v>18</v>
      </c>
      <c r="C67" s="62"/>
      <c r="D67" s="4" t="s">
        <v>30</v>
      </c>
      <c r="E67" s="15">
        <v>200</v>
      </c>
      <c r="F67" s="14">
        <v>0.28000000000000003</v>
      </c>
      <c r="G67" s="62" t="s">
        <v>39</v>
      </c>
      <c r="H67" s="62"/>
      <c r="I67" s="13">
        <v>1</v>
      </c>
      <c r="J67" s="77">
        <f>E67*F67</f>
        <v>56.000000000000007</v>
      </c>
      <c r="K67" s="77"/>
      <c r="L67" s="62" t="s">
        <v>38</v>
      </c>
      <c r="M67" s="78"/>
    </row>
    <row r="68" spans="2:13" x14ac:dyDescent="0.25">
      <c r="B68" s="19" t="s">
        <v>40</v>
      </c>
      <c r="C68" s="4"/>
      <c r="D68" s="4" t="s">
        <v>30</v>
      </c>
      <c r="E68" s="2"/>
      <c r="F68" s="2"/>
      <c r="G68" s="62"/>
      <c r="H68" s="62"/>
      <c r="I68" s="2"/>
      <c r="J68" s="77">
        <f>SUM(J66:J67)</f>
        <v>1956</v>
      </c>
      <c r="K68" s="62"/>
      <c r="L68" s="62" t="s">
        <v>86</v>
      </c>
      <c r="M68" s="78"/>
    </row>
    <row r="69" spans="2:13" x14ac:dyDescent="0.25">
      <c r="B69" s="59"/>
      <c r="C69" s="44"/>
      <c r="D69" s="4"/>
      <c r="E69" s="2"/>
      <c r="F69" s="2"/>
      <c r="G69" s="62"/>
      <c r="H69" s="62"/>
      <c r="I69" s="2"/>
      <c r="J69" s="62"/>
      <c r="K69" s="62"/>
      <c r="L69" s="42"/>
      <c r="M69" s="60"/>
    </row>
    <row r="70" spans="2:13" x14ac:dyDescent="0.25">
      <c r="B70" s="59"/>
      <c r="C70" s="44"/>
      <c r="D70" s="4"/>
      <c r="E70" s="2"/>
      <c r="F70" s="2"/>
      <c r="G70" s="62"/>
      <c r="H70" s="62"/>
      <c r="I70" s="2"/>
      <c r="J70" s="62"/>
      <c r="K70" s="62"/>
      <c r="L70" s="42"/>
      <c r="M70" s="60"/>
    </row>
    <row r="71" spans="2:13" x14ac:dyDescent="0.25">
      <c r="B71" s="61" t="s">
        <v>29</v>
      </c>
      <c r="C71" s="62"/>
      <c r="D71" s="62" t="s">
        <v>42</v>
      </c>
      <c r="E71" s="62"/>
      <c r="F71" s="62"/>
      <c r="G71" s="62"/>
      <c r="H71" s="62"/>
      <c r="I71" s="2"/>
      <c r="J71" s="77">
        <f>J68+J64</f>
        <v>4899.1764705882351</v>
      </c>
      <c r="K71" s="62"/>
      <c r="L71" s="42"/>
      <c r="M71" s="60"/>
    </row>
    <row r="72" spans="2:13" x14ac:dyDescent="0.25">
      <c r="B72" s="61"/>
      <c r="C72" s="62"/>
      <c r="D72" s="42"/>
      <c r="E72" s="43"/>
      <c r="F72" s="43"/>
      <c r="G72" s="43"/>
      <c r="H72" s="44"/>
      <c r="I72" s="2"/>
      <c r="J72" s="42"/>
      <c r="K72" s="44"/>
      <c r="L72" s="42"/>
      <c r="M72" s="60"/>
    </row>
    <row r="73" spans="2:13" x14ac:dyDescent="0.25">
      <c r="B73" s="61" t="s">
        <v>45</v>
      </c>
      <c r="C73" s="62"/>
      <c r="D73" s="62"/>
      <c r="E73" s="62"/>
      <c r="F73" s="7">
        <f>J71</f>
        <v>4899.1764705882351</v>
      </c>
      <c r="G73" s="8" t="s">
        <v>46</v>
      </c>
      <c r="H73" s="9">
        <f>E53</f>
        <v>22500</v>
      </c>
      <c r="I73" s="8" t="s">
        <v>47</v>
      </c>
      <c r="J73" s="63">
        <f>F73/H73</f>
        <v>0.21774117647058822</v>
      </c>
      <c r="K73" s="64"/>
      <c r="L73" s="42" t="s">
        <v>48</v>
      </c>
      <c r="M73" s="60"/>
    </row>
    <row r="74" spans="2:13" x14ac:dyDescent="0.25">
      <c r="B74" s="59"/>
      <c r="C74" s="43"/>
      <c r="D74" s="43"/>
      <c r="E74" s="44"/>
      <c r="F74" s="2"/>
      <c r="G74" s="2"/>
      <c r="H74" s="2"/>
      <c r="I74" s="2"/>
      <c r="J74" s="42"/>
      <c r="K74" s="44"/>
      <c r="L74" s="42"/>
      <c r="M74" s="60"/>
    </row>
    <row r="75" spans="2:13" x14ac:dyDescent="0.25">
      <c r="B75" s="61" t="s">
        <v>52</v>
      </c>
      <c r="C75" s="62"/>
      <c r="D75" s="62"/>
      <c r="E75" s="62"/>
      <c r="F75" s="5">
        <f>F73-J57-J58</f>
        <v>4387.1764705882351</v>
      </c>
      <c r="G75" s="8" t="s">
        <v>46</v>
      </c>
      <c r="H75" s="10">
        <f>E53</f>
        <v>22500</v>
      </c>
      <c r="I75" s="2" t="s">
        <v>47</v>
      </c>
      <c r="J75" s="63">
        <f>F75/H75</f>
        <v>0.19498562091503266</v>
      </c>
      <c r="K75" s="63"/>
      <c r="L75" s="42" t="s">
        <v>48</v>
      </c>
      <c r="M75" s="60"/>
    </row>
    <row r="76" spans="2:13" x14ac:dyDescent="0.25">
      <c r="B76" s="59"/>
      <c r="C76" s="43"/>
      <c r="D76" s="43"/>
      <c r="E76" s="44"/>
      <c r="F76" s="2"/>
      <c r="G76" s="2"/>
      <c r="H76" s="2"/>
      <c r="I76" s="2"/>
      <c r="J76" s="42"/>
      <c r="K76" s="44"/>
      <c r="L76" s="42"/>
      <c r="M76" s="60"/>
    </row>
    <row r="77" spans="2:13" ht="15.75" thickBot="1" x14ac:dyDescent="0.3">
      <c r="B77" s="37"/>
      <c r="C77" s="38"/>
      <c r="D77" s="38"/>
      <c r="E77" s="39"/>
      <c r="F77" s="23"/>
      <c r="G77" s="23"/>
      <c r="H77" s="23"/>
      <c r="I77" s="23"/>
      <c r="J77" s="40"/>
      <c r="K77" s="39"/>
      <c r="L77" s="40"/>
      <c r="M77" s="41"/>
    </row>
    <row r="78" spans="2:13" ht="15" customHeight="1" x14ac:dyDescent="0.25">
      <c r="B78" s="69" t="s">
        <v>108</v>
      </c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1"/>
    </row>
    <row r="79" spans="2:13" x14ac:dyDescent="0.25">
      <c r="B79" s="72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4"/>
    </row>
    <row r="80" spans="2:13" x14ac:dyDescent="0.25">
      <c r="B80" s="45"/>
      <c r="C80" s="76"/>
      <c r="D80" s="1"/>
      <c r="E80" s="75"/>
      <c r="F80" s="46"/>
      <c r="G80" s="46"/>
      <c r="H80" s="46"/>
      <c r="I80" s="46"/>
      <c r="J80" s="46"/>
      <c r="K80" s="76"/>
      <c r="L80" s="75"/>
      <c r="M80" s="47"/>
    </row>
    <row r="81" spans="2:13" x14ac:dyDescent="0.25">
      <c r="B81" s="45"/>
      <c r="C81" s="76"/>
      <c r="D81" s="1"/>
      <c r="E81" s="75"/>
      <c r="F81" s="46"/>
      <c r="G81" s="46"/>
      <c r="H81" s="46"/>
      <c r="I81" s="46"/>
      <c r="J81" s="46"/>
      <c r="K81" s="76"/>
      <c r="L81" s="75"/>
      <c r="M81" s="47"/>
    </row>
    <row r="82" spans="2:13" x14ac:dyDescent="0.25">
      <c r="B82" s="61" t="s">
        <v>109</v>
      </c>
      <c r="C82" s="62"/>
      <c r="D82" s="2" t="s">
        <v>110</v>
      </c>
      <c r="E82" s="13">
        <v>40</v>
      </c>
      <c r="F82" s="2"/>
      <c r="G82" s="42"/>
      <c r="H82" s="43"/>
      <c r="I82" s="43"/>
      <c r="J82" s="43"/>
      <c r="K82" s="44"/>
      <c r="L82" s="42" t="s">
        <v>124</v>
      </c>
      <c r="M82" s="60"/>
    </row>
    <row r="83" spans="2:13" x14ac:dyDescent="0.25">
      <c r="B83" s="61" t="s">
        <v>49</v>
      </c>
      <c r="C83" s="62"/>
      <c r="D83" s="2" t="s">
        <v>35</v>
      </c>
      <c r="E83" s="13">
        <f>E82*800</f>
        <v>32000</v>
      </c>
      <c r="F83" s="2"/>
      <c r="G83" s="42" t="s">
        <v>111</v>
      </c>
      <c r="H83" s="43"/>
      <c r="I83" s="43"/>
      <c r="J83" s="43"/>
      <c r="K83" s="44"/>
      <c r="L83" s="42"/>
      <c r="M83" s="60"/>
    </row>
    <row r="84" spans="2:13" x14ac:dyDescent="0.25">
      <c r="B84" s="61" t="s">
        <v>50</v>
      </c>
      <c r="C84" s="62"/>
      <c r="D84" s="2" t="s">
        <v>35</v>
      </c>
      <c r="E84" s="3">
        <f>0.9*E83</f>
        <v>28800</v>
      </c>
      <c r="F84" s="2"/>
      <c r="G84" s="42" t="s">
        <v>51</v>
      </c>
      <c r="H84" s="43"/>
      <c r="I84" s="43"/>
      <c r="J84" s="43"/>
      <c r="K84" s="44"/>
      <c r="L84" s="42"/>
      <c r="M84" s="60"/>
    </row>
    <row r="85" spans="2:13" x14ac:dyDescent="0.25">
      <c r="B85" s="91" t="s">
        <v>16</v>
      </c>
      <c r="C85" s="92"/>
      <c r="D85" s="4" t="s">
        <v>17</v>
      </c>
      <c r="E85" s="2" t="s">
        <v>0</v>
      </c>
      <c r="F85" s="2" t="s">
        <v>4</v>
      </c>
      <c r="G85" s="62" t="s">
        <v>1</v>
      </c>
      <c r="H85" s="62"/>
      <c r="I85" s="2" t="s">
        <v>3</v>
      </c>
      <c r="J85" s="62" t="s">
        <v>5</v>
      </c>
      <c r="K85" s="62"/>
      <c r="L85" s="62" t="s">
        <v>6</v>
      </c>
      <c r="M85" s="78"/>
    </row>
    <row r="86" spans="2:13" x14ac:dyDescent="0.25">
      <c r="B86" s="19" t="s">
        <v>2</v>
      </c>
      <c r="C86" s="4"/>
      <c r="D86" s="4" t="s">
        <v>103</v>
      </c>
      <c r="E86" s="13">
        <v>1</v>
      </c>
      <c r="F86" s="14">
        <v>28000</v>
      </c>
      <c r="G86" s="62" t="s">
        <v>15</v>
      </c>
      <c r="H86" s="62"/>
      <c r="I86" s="13">
        <v>17</v>
      </c>
      <c r="J86" s="77">
        <f>(E86*F86)/I86</f>
        <v>1647.0588235294117</v>
      </c>
      <c r="K86" s="77"/>
      <c r="L86" s="62" t="s">
        <v>62</v>
      </c>
      <c r="M86" s="78"/>
    </row>
    <row r="87" spans="2:13" x14ac:dyDescent="0.25">
      <c r="B87" s="61" t="s">
        <v>112</v>
      </c>
      <c r="C87" s="62"/>
      <c r="D87" s="4" t="s">
        <v>120</v>
      </c>
      <c r="E87" s="13">
        <v>1</v>
      </c>
      <c r="F87" s="14">
        <v>2500</v>
      </c>
      <c r="G87" s="62" t="s">
        <v>21</v>
      </c>
      <c r="H87" s="62"/>
      <c r="I87" s="13">
        <v>17</v>
      </c>
      <c r="J87" s="77">
        <f>(E87*F87)/I87</f>
        <v>147.05882352941177</v>
      </c>
      <c r="K87" s="77"/>
      <c r="L87" s="62" t="s">
        <v>63</v>
      </c>
      <c r="M87" s="78"/>
    </row>
    <row r="88" spans="2:13" x14ac:dyDescent="0.25">
      <c r="B88" s="61" t="s">
        <v>8</v>
      </c>
      <c r="C88" s="62"/>
      <c r="D88" s="4" t="s">
        <v>76</v>
      </c>
      <c r="E88" s="13">
        <v>8</v>
      </c>
      <c r="F88" s="14">
        <v>1600</v>
      </c>
      <c r="G88" s="62" t="s">
        <v>22</v>
      </c>
      <c r="H88" s="62"/>
      <c r="I88" s="13">
        <v>50</v>
      </c>
      <c r="J88" s="77">
        <f>E88*F88/I88</f>
        <v>256</v>
      </c>
      <c r="K88" s="77"/>
      <c r="L88" s="62" t="s">
        <v>23</v>
      </c>
      <c r="M88" s="78"/>
    </row>
    <row r="89" spans="2:13" x14ac:dyDescent="0.25">
      <c r="B89" s="61" t="s">
        <v>114</v>
      </c>
      <c r="C89" s="62"/>
      <c r="D89" s="4" t="s">
        <v>76</v>
      </c>
      <c r="E89" s="13">
        <v>12</v>
      </c>
      <c r="F89" s="14">
        <v>1600</v>
      </c>
      <c r="G89" s="62" t="s">
        <v>22</v>
      </c>
      <c r="H89" s="62"/>
      <c r="I89" s="13">
        <v>50</v>
      </c>
      <c r="J89" s="77">
        <f>E89*F89/I89</f>
        <v>384</v>
      </c>
      <c r="K89" s="77"/>
      <c r="L89" s="62" t="s">
        <v>23</v>
      </c>
      <c r="M89" s="78"/>
    </row>
    <row r="90" spans="2:13" x14ac:dyDescent="0.25">
      <c r="B90" s="61" t="s">
        <v>10</v>
      </c>
      <c r="C90" s="62"/>
      <c r="D90" s="4" t="s">
        <v>24</v>
      </c>
      <c r="E90" s="13">
        <v>10</v>
      </c>
      <c r="F90" s="14">
        <v>80</v>
      </c>
      <c r="G90" s="62" t="s">
        <v>21</v>
      </c>
      <c r="H90" s="62"/>
      <c r="I90" s="13">
        <v>17</v>
      </c>
      <c r="J90" s="77">
        <f>E90*F90/I90</f>
        <v>47.058823529411768</v>
      </c>
      <c r="K90" s="77"/>
      <c r="L90" s="62" t="s">
        <v>25</v>
      </c>
      <c r="M90" s="78"/>
    </row>
    <row r="91" spans="2:13" x14ac:dyDescent="0.25">
      <c r="B91" s="61" t="s">
        <v>13</v>
      </c>
      <c r="C91" s="62"/>
      <c r="D91" s="4" t="s">
        <v>26</v>
      </c>
      <c r="E91" s="13">
        <v>1</v>
      </c>
      <c r="F91" s="14">
        <v>300</v>
      </c>
      <c r="G91" s="62" t="s">
        <v>28</v>
      </c>
      <c r="H91" s="62"/>
      <c r="I91" s="13">
        <v>1</v>
      </c>
      <c r="J91" s="80">
        <f>F91</f>
        <v>300</v>
      </c>
      <c r="K91" s="62"/>
      <c r="L91" s="62"/>
      <c r="M91" s="78"/>
    </row>
    <row r="92" spans="2:13" x14ac:dyDescent="0.25">
      <c r="B92" s="61" t="s">
        <v>14</v>
      </c>
      <c r="C92" s="62"/>
      <c r="D92" s="4" t="s">
        <v>26</v>
      </c>
      <c r="E92" s="13">
        <v>1</v>
      </c>
      <c r="F92" s="14">
        <v>150</v>
      </c>
      <c r="G92" s="62" t="s">
        <v>15</v>
      </c>
      <c r="H92" s="62"/>
      <c r="I92" s="13">
        <v>1</v>
      </c>
      <c r="J92" s="80">
        <f>F92</f>
        <v>150</v>
      </c>
      <c r="K92" s="62"/>
      <c r="L92" s="62" t="s">
        <v>27</v>
      </c>
      <c r="M92" s="78"/>
    </row>
    <row r="93" spans="2:13" x14ac:dyDescent="0.25">
      <c r="B93" s="61" t="s">
        <v>41</v>
      </c>
      <c r="C93" s="62"/>
      <c r="D93" s="4" t="s">
        <v>26</v>
      </c>
      <c r="E93" s="13">
        <v>1</v>
      </c>
      <c r="F93" s="14">
        <v>120</v>
      </c>
      <c r="G93" s="62" t="s">
        <v>28</v>
      </c>
      <c r="H93" s="62"/>
      <c r="I93" s="13">
        <v>1</v>
      </c>
      <c r="J93" s="80">
        <f>E93*F93</f>
        <v>120</v>
      </c>
      <c r="K93" s="80"/>
      <c r="L93" s="62" t="s">
        <v>117</v>
      </c>
      <c r="M93" s="78"/>
    </row>
    <row r="94" spans="2:13" x14ac:dyDescent="0.25">
      <c r="B94" s="61"/>
      <c r="C94" s="62"/>
      <c r="D94" s="4"/>
      <c r="E94" s="2"/>
      <c r="F94" s="2"/>
      <c r="G94" s="62"/>
      <c r="H94" s="62"/>
      <c r="I94" s="2"/>
      <c r="J94" s="80"/>
      <c r="K94" s="80"/>
      <c r="L94" s="62"/>
      <c r="M94" s="78"/>
    </row>
    <row r="95" spans="2:13" x14ac:dyDescent="0.25">
      <c r="B95" s="61" t="s">
        <v>31</v>
      </c>
      <c r="C95" s="62"/>
      <c r="D95" s="4" t="s">
        <v>30</v>
      </c>
      <c r="E95" s="13">
        <v>1</v>
      </c>
      <c r="F95" s="2"/>
      <c r="G95" s="62" t="s">
        <v>28</v>
      </c>
      <c r="H95" s="62"/>
      <c r="I95" s="13">
        <v>1</v>
      </c>
      <c r="J95" s="77">
        <f>SUM(J86:J94)</f>
        <v>3051.1764705882351</v>
      </c>
      <c r="K95" s="62"/>
      <c r="L95" s="62" t="s">
        <v>86</v>
      </c>
      <c r="M95" s="78"/>
    </row>
    <row r="96" spans="2:13" x14ac:dyDescent="0.25">
      <c r="B96" s="79" t="s">
        <v>11</v>
      </c>
      <c r="C96" s="64"/>
      <c r="D96" s="6"/>
      <c r="E96" s="2"/>
      <c r="F96" s="2"/>
      <c r="G96" s="62"/>
      <c r="H96" s="62"/>
      <c r="I96" s="2"/>
      <c r="J96" s="62"/>
      <c r="K96" s="62"/>
      <c r="L96" s="42"/>
      <c r="M96" s="60"/>
    </row>
    <row r="97" spans="2:13" x14ac:dyDescent="0.25">
      <c r="B97" s="61" t="s">
        <v>115</v>
      </c>
      <c r="C97" s="62"/>
      <c r="D97" s="4" t="s">
        <v>30</v>
      </c>
      <c r="E97" s="13">
        <f>E82</f>
        <v>40</v>
      </c>
      <c r="F97" s="14">
        <v>25</v>
      </c>
      <c r="G97" s="62" t="s">
        <v>116</v>
      </c>
      <c r="H97" s="62"/>
      <c r="I97" s="13">
        <v>1</v>
      </c>
      <c r="J97" s="77">
        <f>E97*F97</f>
        <v>1000</v>
      </c>
      <c r="K97" s="62"/>
      <c r="L97" s="42" t="s">
        <v>119</v>
      </c>
      <c r="M97" s="60"/>
    </row>
    <row r="98" spans="2:13" x14ac:dyDescent="0.25">
      <c r="B98" s="61" t="s">
        <v>18</v>
      </c>
      <c r="C98" s="62"/>
      <c r="D98" s="4" t="s">
        <v>30</v>
      </c>
      <c r="E98" s="15">
        <v>150</v>
      </c>
      <c r="F98" s="14">
        <v>0.28000000000000003</v>
      </c>
      <c r="G98" s="62" t="s">
        <v>39</v>
      </c>
      <c r="H98" s="62"/>
      <c r="I98" s="13">
        <v>1</v>
      </c>
      <c r="J98" s="77">
        <f>E98*F98</f>
        <v>42.000000000000007</v>
      </c>
      <c r="K98" s="77"/>
      <c r="L98" s="62" t="s">
        <v>38</v>
      </c>
      <c r="M98" s="78"/>
    </row>
    <row r="99" spans="2:13" x14ac:dyDescent="0.25">
      <c r="B99" s="19" t="s">
        <v>40</v>
      </c>
      <c r="C99" s="4"/>
      <c r="D99" s="4" t="s">
        <v>30</v>
      </c>
      <c r="E99" s="2"/>
      <c r="F99" s="2"/>
      <c r="G99" s="62"/>
      <c r="H99" s="62"/>
      <c r="I99" s="2"/>
      <c r="J99" s="77">
        <f>SUM(J97:J98)</f>
        <v>1042</v>
      </c>
      <c r="K99" s="62"/>
      <c r="L99" s="62" t="s">
        <v>86</v>
      </c>
      <c r="M99" s="78"/>
    </row>
    <row r="100" spans="2:13" x14ac:dyDescent="0.25">
      <c r="B100" s="59"/>
      <c r="C100" s="44"/>
      <c r="D100" s="4"/>
      <c r="E100" s="2"/>
      <c r="F100" s="2"/>
      <c r="G100" s="62"/>
      <c r="H100" s="62"/>
      <c r="I100" s="2"/>
      <c r="J100" s="62"/>
      <c r="K100" s="62"/>
      <c r="L100" s="42"/>
      <c r="M100" s="60"/>
    </row>
    <row r="101" spans="2:13" x14ac:dyDescent="0.25">
      <c r="B101" s="59"/>
      <c r="C101" s="44"/>
      <c r="D101" s="4"/>
      <c r="E101" s="2"/>
      <c r="F101" s="2"/>
      <c r="G101" s="62"/>
      <c r="H101" s="62"/>
      <c r="I101" s="2"/>
      <c r="J101" s="62"/>
      <c r="K101" s="62"/>
      <c r="L101" s="42"/>
      <c r="M101" s="60"/>
    </row>
    <row r="102" spans="2:13" x14ac:dyDescent="0.25">
      <c r="B102" s="61" t="s">
        <v>29</v>
      </c>
      <c r="C102" s="62"/>
      <c r="D102" s="62" t="s">
        <v>42</v>
      </c>
      <c r="E102" s="62"/>
      <c r="F102" s="62"/>
      <c r="G102" s="62"/>
      <c r="H102" s="62"/>
      <c r="I102" s="2"/>
      <c r="J102" s="77">
        <f>J99+J95</f>
        <v>4093.1764705882351</v>
      </c>
      <c r="K102" s="62"/>
      <c r="L102" s="42"/>
      <c r="M102" s="60"/>
    </row>
    <row r="103" spans="2:13" x14ac:dyDescent="0.25">
      <c r="B103" s="61"/>
      <c r="C103" s="62"/>
      <c r="D103" s="42"/>
      <c r="E103" s="43"/>
      <c r="F103" s="43"/>
      <c r="G103" s="43"/>
      <c r="H103" s="44"/>
      <c r="I103" s="2"/>
      <c r="J103" s="42"/>
      <c r="K103" s="44"/>
      <c r="L103" s="42"/>
      <c r="M103" s="60"/>
    </row>
    <row r="104" spans="2:13" x14ac:dyDescent="0.25">
      <c r="B104" s="61" t="s">
        <v>45</v>
      </c>
      <c r="C104" s="62"/>
      <c r="D104" s="62"/>
      <c r="E104" s="62"/>
      <c r="F104" s="7">
        <f>J102</f>
        <v>4093.1764705882351</v>
      </c>
      <c r="G104" s="8" t="s">
        <v>46</v>
      </c>
      <c r="H104" s="9">
        <f>E84</f>
        <v>28800</v>
      </c>
      <c r="I104" s="8" t="s">
        <v>47</v>
      </c>
      <c r="J104" s="63">
        <f>F104/H104</f>
        <v>0.14212418300653595</v>
      </c>
      <c r="K104" s="64"/>
      <c r="L104" s="42" t="s">
        <v>48</v>
      </c>
      <c r="M104" s="60"/>
    </row>
    <row r="105" spans="2:13" x14ac:dyDescent="0.25">
      <c r="B105" s="59"/>
      <c r="C105" s="43"/>
      <c r="D105" s="43"/>
      <c r="E105" s="44"/>
      <c r="F105" s="2"/>
      <c r="G105" s="2"/>
      <c r="H105" s="2"/>
      <c r="I105" s="2"/>
      <c r="J105" s="42"/>
      <c r="K105" s="44"/>
      <c r="L105" s="42"/>
      <c r="M105" s="60"/>
    </row>
    <row r="106" spans="2:13" x14ac:dyDescent="0.25">
      <c r="B106" s="61" t="s">
        <v>52</v>
      </c>
      <c r="C106" s="62"/>
      <c r="D106" s="62"/>
      <c r="E106" s="62"/>
      <c r="F106" s="5">
        <f>F104-J88-J89</f>
        <v>3453.1764705882351</v>
      </c>
      <c r="G106" s="8" t="s">
        <v>46</v>
      </c>
      <c r="H106" s="10">
        <f>E84</f>
        <v>28800</v>
      </c>
      <c r="I106" s="2" t="s">
        <v>47</v>
      </c>
      <c r="J106" s="63">
        <f>F106/H106</f>
        <v>0.11990196078431371</v>
      </c>
      <c r="K106" s="63"/>
      <c r="L106" s="42" t="s">
        <v>48</v>
      </c>
      <c r="M106" s="60"/>
    </row>
    <row r="107" spans="2:13" x14ac:dyDescent="0.25">
      <c r="B107" s="59"/>
      <c r="C107" s="43"/>
      <c r="D107" s="43"/>
      <c r="E107" s="44"/>
      <c r="F107" s="2"/>
      <c r="G107" s="2"/>
      <c r="H107" s="2"/>
      <c r="I107" s="2"/>
      <c r="J107" s="42"/>
      <c r="K107" s="44"/>
      <c r="L107" s="42"/>
      <c r="M107" s="60"/>
    </row>
    <row r="108" spans="2:13" x14ac:dyDescent="0.25">
      <c r="B108" s="59"/>
      <c r="C108" s="43"/>
      <c r="D108" s="43"/>
      <c r="E108" s="44"/>
      <c r="F108" s="2"/>
      <c r="G108" s="2"/>
      <c r="H108" s="2"/>
      <c r="I108" s="2"/>
      <c r="J108" s="42"/>
      <c r="K108" s="44"/>
      <c r="L108" s="42"/>
      <c r="M108" s="60"/>
    </row>
    <row r="109" spans="2:13" ht="15.75" thickBot="1" x14ac:dyDescent="0.3">
      <c r="B109" s="37"/>
      <c r="C109" s="38"/>
      <c r="D109" s="38"/>
      <c r="E109" s="39"/>
      <c r="F109" s="23"/>
      <c r="G109" s="23"/>
      <c r="H109" s="23"/>
      <c r="I109" s="23"/>
      <c r="J109" s="40"/>
      <c r="K109" s="39"/>
      <c r="L109" s="57"/>
      <c r="M109" s="58"/>
    </row>
    <row r="110" spans="2:13" ht="15" customHeight="1" x14ac:dyDescent="0.25">
      <c r="B110" s="69" t="s">
        <v>121</v>
      </c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1"/>
    </row>
    <row r="111" spans="2:13" x14ac:dyDescent="0.25">
      <c r="B111" s="72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4"/>
    </row>
    <row r="112" spans="2:13" x14ac:dyDescent="0.25">
      <c r="B112" s="45"/>
      <c r="C112" s="76"/>
      <c r="D112" s="1"/>
      <c r="E112" s="75"/>
      <c r="F112" s="46"/>
      <c r="G112" s="46"/>
      <c r="H112" s="46"/>
      <c r="I112" s="46"/>
      <c r="J112" s="46"/>
      <c r="K112" s="76"/>
      <c r="L112" s="75"/>
      <c r="M112" s="47"/>
    </row>
    <row r="113" spans="2:13" x14ac:dyDescent="0.25">
      <c r="B113" s="45"/>
      <c r="C113" s="76"/>
      <c r="D113" s="1"/>
      <c r="E113" s="75"/>
      <c r="F113" s="46"/>
      <c r="G113" s="46"/>
      <c r="H113" s="46"/>
      <c r="I113" s="46"/>
      <c r="J113" s="46"/>
      <c r="K113" s="76"/>
      <c r="L113" s="75"/>
      <c r="M113" s="47"/>
    </row>
    <row r="114" spans="2:13" x14ac:dyDescent="0.25">
      <c r="B114" s="61" t="s">
        <v>122</v>
      </c>
      <c r="C114" s="62"/>
      <c r="D114" s="2" t="s">
        <v>123</v>
      </c>
      <c r="E114" s="13">
        <v>20</v>
      </c>
      <c r="F114" s="2"/>
      <c r="G114" s="42"/>
      <c r="H114" s="43"/>
      <c r="I114" s="43"/>
      <c r="J114" s="43"/>
      <c r="K114" s="44"/>
      <c r="L114" s="42" t="s">
        <v>124</v>
      </c>
      <c r="M114" s="60"/>
    </row>
    <row r="115" spans="2:13" x14ac:dyDescent="0.25">
      <c r="B115" s="61" t="s">
        <v>49</v>
      </c>
      <c r="C115" s="62"/>
      <c r="D115" s="2" t="s">
        <v>35</v>
      </c>
      <c r="E115" s="13">
        <f>E114*1800</f>
        <v>36000</v>
      </c>
      <c r="F115" s="2"/>
      <c r="G115" s="42" t="s">
        <v>125</v>
      </c>
      <c r="H115" s="43"/>
      <c r="I115" s="43"/>
      <c r="J115" s="43"/>
      <c r="K115" s="44"/>
      <c r="L115" s="42"/>
      <c r="M115" s="60"/>
    </row>
    <row r="116" spans="2:13" x14ac:dyDescent="0.25">
      <c r="B116" s="61" t="s">
        <v>50</v>
      </c>
      <c r="C116" s="62"/>
      <c r="D116" s="2" t="s">
        <v>35</v>
      </c>
      <c r="E116" s="3">
        <f>0.75*E115</f>
        <v>27000</v>
      </c>
      <c r="F116" s="2"/>
      <c r="G116" s="42" t="s">
        <v>51</v>
      </c>
      <c r="H116" s="43"/>
      <c r="I116" s="43"/>
      <c r="J116" s="43"/>
      <c r="K116" s="44"/>
      <c r="L116" s="42"/>
      <c r="M116" s="60"/>
    </row>
    <row r="117" spans="2:13" x14ac:dyDescent="0.25">
      <c r="B117" s="91" t="s">
        <v>16</v>
      </c>
      <c r="C117" s="92"/>
      <c r="D117" s="4" t="s">
        <v>17</v>
      </c>
      <c r="E117" s="2" t="s">
        <v>0</v>
      </c>
      <c r="F117" s="2" t="s">
        <v>4</v>
      </c>
      <c r="G117" s="62" t="s">
        <v>1</v>
      </c>
      <c r="H117" s="62"/>
      <c r="I117" s="2" t="s">
        <v>3</v>
      </c>
      <c r="J117" s="62" t="s">
        <v>5</v>
      </c>
      <c r="K117" s="62"/>
      <c r="L117" s="62" t="s">
        <v>6</v>
      </c>
      <c r="M117" s="78"/>
    </row>
    <row r="118" spans="2:13" x14ac:dyDescent="0.25">
      <c r="B118" s="19" t="s">
        <v>2</v>
      </c>
      <c r="C118" s="4"/>
      <c r="D118" s="4" t="s">
        <v>103</v>
      </c>
      <c r="E118" s="13">
        <v>1</v>
      </c>
      <c r="F118" s="14">
        <v>29000</v>
      </c>
      <c r="G118" s="62" t="s">
        <v>15</v>
      </c>
      <c r="H118" s="62"/>
      <c r="I118" s="13">
        <v>17</v>
      </c>
      <c r="J118" s="77">
        <f>(E118*F118)/I118</f>
        <v>1705.8823529411766</v>
      </c>
      <c r="K118" s="77"/>
      <c r="L118" s="62" t="s">
        <v>62</v>
      </c>
      <c r="M118" s="78"/>
    </row>
    <row r="119" spans="2:13" x14ac:dyDescent="0.25">
      <c r="B119" s="61" t="s">
        <v>126</v>
      </c>
      <c r="C119" s="62"/>
      <c r="D119" s="4" t="s">
        <v>113</v>
      </c>
      <c r="E119" s="13">
        <v>1</v>
      </c>
      <c r="F119" s="14">
        <v>0</v>
      </c>
      <c r="G119" s="62" t="s">
        <v>21</v>
      </c>
      <c r="H119" s="62"/>
      <c r="I119" s="13">
        <v>17</v>
      </c>
      <c r="J119" s="77">
        <f>(E119*F119)/I119</f>
        <v>0</v>
      </c>
      <c r="K119" s="77"/>
      <c r="L119" s="62" t="s">
        <v>127</v>
      </c>
      <c r="M119" s="78"/>
    </row>
    <row r="120" spans="2:13" x14ac:dyDescent="0.25">
      <c r="B120" s="61" t="s">
        <v>8</v>
      </c>
      <c r="C120" s="62"/>
      <c r="D120" s="4" t="s">
        <v>76</v>
      </c>
      <c r="E120" s="13">
        <v>10</v>
      </c>
      <c r="F120" s="14">
        <v>1600</v>
      </c>
      <c r="G120" s="62" t="s">
        <v>22</v>
      </c>
      <c r="H120" s="62"/>
      <c r="I120" s="13">
        <v>50</v>
      </c>
      <c r="J120" s="77">
        <f>E120*F120/I120</f>
        <v>320</v>
      </c>
      <c r="K120" s="77"/>
      <c r="L120" s="62" t="s">
        <v>23</v>
      </c>
      <c r="M120" s="78"/>
    </row>
    <row r="121" spans="2:13" x14ac:dyDescent="0.25">
      <c r="B121" s="61" t="s">
        <v>114</v>
      </c>
      <c r="C121" s="62"/>
      <c r="D121" s="4" t="s">
        <v>76</v>
      </c>
      <c r="E121" s="13">
        <v>12</v>
      </c>
      <c r="F121" s="14">
        <v>1600</v>
      </c>
      <c r="G121" s="62" t="s">
        <v>22</v>
      </c>
      <c r="H121" s="62"/>
      <c r="I121" s="13">
        <v>50</v>
      </c>
      <c r="J121" s="77">
        <f>E121*F121/I121</f>
        <v>384</v>
      </c>
      <c r="K121" s="77"/>
      <c r="L121" s="62" t="s">
        <v>23</v>
      </c>
      <c r="M121" s="78"/>
    </row>
    <row r="122" spans="2:13" x14ac:dyDescent="0.25">
      <c r="B122" s="61" t="s">
        <v>10</v>
      </c>
      <c r="C122" s="62"/>
      <c r="D122" s="4" t="s">
        <v>24</v>
      </c>
      <c r="E122" s="13">
        <v>10</v>
      </c>
      <c r="F122" s="14">
        <v>80</v>
      </c>
      <c r="G122" s="62" t="s">
        <v>21</v>
      </c>
      <c r="H122" s="62"/>
      <c r="I122" s="13">
        <v>17</v>
      </c>
      <c r="J122" s="77">
        <f>E122*F122/I122</f>
        <v>47.058823529411768</v>
      </c>
      <c r="K122" s="77"/>
      <c r="L122" s="62" t="s">
        <v>25</v>
      </c>
      <c r="M122" s="78"/>
    </row>
    <row r="123" spans="2:13" x14ac:dyDescent="0.25">
      <c r="B123" s="61" t="s">
        <v>13</v>
      </c>
      <c r="C123" s="62"/>
      <c r="D123" s="4" t="s">
        <v>26</v>
      </c>
      <c r="E123" s="13">
        <v>1</v>
      </c>
      <c r="F123" s="14">
        <v>150</v>
      </c>
      <c r="G123" s="62" t="s">
        <v>28</v>
      </c>
      <c r="H123" s="62"/>
      <c r="I123" s="13">
        <v>1</v>
      </c>
      <c r="J123" s="80">
        <f>F123</f>
        <v>150</v>
      </c>
      <c r="K123" s="62"/>
      <c r="L123" s="62"/>
      <c r="M123" s="78"/>
    </row>
    <row r="124" spans="2:13" x14ac:dyDescent="0.25">
      <c r="B124" s="61" t="s">
        <v>14</v>
      </c>
      <c r="C124" s="62"/>
      <c r="D124" s="4" t="s">
        <v>26</v>
      </c>
      <c r="E124" s="13">
        <v>1</v>
      </c>
      <c r="F124" s="14">
        <v>60</v>
      </c>
      <c r="G124" s="62" t="s">
        <v>15</v>
      </c>
      <c r="H124" s="62"/>
      <c r="I124" s="13">
        <v>1</v>
      </c>
      <c r="J124" s="80">
        <f>F124</f>
        <v>60</v>
      </c>
      <c r="K124" s="62"/>
      <c r="L124" s="62" t="s">
        <v>27</v>
      </c>
      <c r="M124" s="78"/>
    </row>
    <row r="125" spans="2:13" x14ac:dyDescent="0.25">
      <c r="B125" s="61" t="s">
        <v>41</v>
      </c>
      <c r="C125" s="62"/>
      <c r="D125" s="4" t="s">
        <v>26</v>
      </c>
      <c r="E125" s="13">
        <v>1</v>
      </c>
      <c r="F125" s="14">
        <v>120</v>
      </c>
      <c r="G125" s="62" t="s">
        <v>28</v>
      </c>
      <c r="H125" s="62"/>
      <c r="I125" s="13">
        <v>1</v>
      </c>
      <c r="J125" s="80">
        <f>E125*F125</f>
        <v>120</v>
      </c>
      <c r="K125" s="80"/>
      <c r="L125" s="62" t="s">
        <v>117</v>
      </c>
      <c r="M125" s="78"/>
    </row>
    <row r="126" spans="2:13" x14ac:dyDescent="0.25">
      <c r="B126" s="61"/>
      <c r="C126" s="62"/>
      <c r="D126" s="4"/>
      <c r="E126" s="2"/>
      <c r="F126" s="2"/>
      <c r="G126" s="62"/>
      <c r="H126" s="62"/>
      <c r="I126" s="2"/>
      <c r="J126" s="80"/>
      <c r="K126" s="80"/>
      <c r="L126" s="62"/>
      <c r="M126" s="78"/>
    </row>
    <row r="127" spans="2:13" x14ac:dyDescent="0.25">
      <c r="B127" s="61" t="s">
        <v>31</v>
      </c>
      <c r="C127" s="62"/>
      <c r="D127" s="4" t="s">
        <v>30</v>
      </c>
      <c r="E127" s="13">
        <v>1</v>
      </c>
      <c r="F127" s="2"/>
      <c r="G127" s="62" t="s">
        <v>28</v>
      </c>
      <c r="H127" s="62"/>
      <c r="I127" s="13">
        <v>1</v>
      </c>
      <c r="J127" s="77">
        <f>SUM(J118:J126)</f>
        <v>2786.9411764705883</v>
      </c>
      <c r="K127" s="62"/>
      <c r="L127" s="62" t="s">
        <v>86</v>
      </c>
      <c r="M127" s="78"/>
    </row>
    <row r="128" spans="2:13" x14ac:dyDescent="0.25">
      <c r="B128" s="79" t="s">
        <v>11</v>
      </c>
      <c r="C128" s="64"/>
      <c r="D128" s="6"/>
      <c r="E128" s="2"/>
      <c r="F128" s="2"/>
      <c r="G128" s="62"/>
      <c r="H128" s="62"/>
      <c r="I128" s="2"/>
      <c r="J128" s="62"/>
      <c r="K128" s="62"/>
      <c r="L128" s="42"/>
      <c r="M128" s="60"/>
    </row>
    <row r="129" spans="2:13" x14ac:dyDescent="0.25">
      <c r="B129" s="61" t="s">
        <v>128</v>
      </c>
      <c r="C129" s="62"/>
      <c r="D129" s="4" t="s">
        <v>30</v>
      </c>
      <c r="E129" s="13">
        <f>E114</f>
        <v>20</v>
      </c>
      <c r="F129" s="14">
        <v>55</v>
      </c>
      <c r="G129" s="62" t="s">
        <v>116</v>
      </c>
      <c r="H129" s="62"/>
      <c r="I129" s="13">
        <v>1</v>
      </c>
      <c r="J129" s="77">
        <f>E129*F129</f>
        <v>1100</v>
      </c>
      <c r="K129" s="62"/>
      <c r="L129" s="42" t="s">
        <v>129</v>
      </c>
      <c r="M129" s="60"/>
    </row>
    <row r="130" spans="2:13" x14ac:dyDescent="0.25">
      <c r="B130" s="61" t="s">
        <v>18</v>
      </c>
      <c r="C130" s="62"/>
      <c r="D130" s="4" t="s">
        <v>30</v>
      </c>
      <c r="E130" s="15">
        <v>160</v>
      </c>
      <c r="F130" s="14">
        <v>0.28000000000000003</v>
      </c>
      <c r="G130" s="62" t="s">
        <v>39</v>
      </c>
      <c r="H130" s="62"/>
      <c r="I130" s="2">
        <v>1</v>
      </c>
      <c r="J130" s="77">
        <f>E130*F130</f>
        <v>44.800000000000004</v>
      </c>
      <c r="K130" s="77"/>
      <c r="L130" s="62" t="s">
        <v>38</v>
      </c>
      <c r="M130" s="78"/>
    </row>
    <row r="131" spans="2:13" x14ac:dyDescent="0.25">
      <c r="B131" s="19" t="s">
        <v>40</v>
      </c>
      <c r="C131" s="4"/>
      <c r="D131" s="4" t="s">
        <v>30</v>
      </c>
      <c r="E131" s="2"/>
      <c r="F131" s="2"/>
      <c r="G131" s="62"/>
      <c r="H131" s="62"/>
      <c r="I131" s="2"/>
      <c r="J131" s="77">
        <f>SUM(J129:J130)</f>
        <v>1144.8</v>
      </c>
      <c r="K131" s="62"/>
      <c r="L131" s="62" t="s">
        <v>86</v>
      </c>
      <c r="M131" s="78"/>
    </row>
    <row r="132" spans="2:13" x14ac:dyDescent="0.25">
      <c r="B132" s="59"/>
      <c r="C132" s="44"/>
      <c r="D132" s="4"/>
      <c r="E132" s="2"/>
      <c r="F132" s="2"/>
      <c r="G132" s="62"/>
      <c r="H132" s="62"/>
      <c r="I132" s="2"/>
      <c r="J132" s="62"/>
      <c r="K132" s="62"/>
      <c r="L132" s="42"/>
      <c r="M132" s="60"/>
    </row>
    <row r="133" spans="2:13" x14ac:dyDescent="0.25">
      <c r="B133" s="59"/>
      <c r="C133" s="44"/>
      <c r="D133" s="4"/>
      <c r="E133" s="2"/>
      <c r="F133" s="2"/>
      <c r="G133" s="62"/>
      <c r="H133" s="62"/>
      <c r="I133" s="2"/>
      <c r="J133" s="62"/>
      <c r="K133" s="62"/>
      <c r="L133" s="42"/>
      <c r="M133" s="60"/>
    </row>
    <row r="134" spans="2:13" x14ac:dyDescent="0.25">
      <c r="B134" s="61" t="s">
        <v>29</v>
      </c>
      <c r="C134" s="62"/>
      <c r="D134" s="62" t="s">
        <v>42</v>
      </c>
      <c r="E134" s="62"/>
      <c r="F134" s="62"/>
      <c r="G134" s="62"/>
      <c r="H134" s="62"/>
      <c r="I134" s="2"/>
      <c r="J134" s="77">
        <f>J131+J127</f>
        <v>3931.7411764705885</v>
      </c>
      <c r="K134" s="62"/>
      <c r="L134" s="42"/>
      <c r="M134" s="60"/>
    </row>
    <row r="135" spans="2:13" x14ac:dyDescent="0.25">
      <c r="B135" s="61"/>
      <c r="C135" s="62"/>
      <c r="D135" s="42"/>
      <c r="E135" s="43"/>
      <c r="F135" s="43"/>
      <c r="G135" s="43"/>
      <c r="H135" s="44"/>
      <c r="I135" s="2"/>
      <c r="J135" s="42"/>
      <c r="K135" s="44"/>
      <c r="L135" s="42"/>
      <c r="M135" s="60"/>
    </row>
    <row r="136" spans="2:13" x14ac:dyDescent="0.25">
      <c r="B136" s="61" t="s">
        <v>45</v>
      </c>
      <c r="C136" s="62"/>
      <c r="D136" s="62"/>
      <c r="E136" s="62"/>
      <c r="F136" s="7">
        <f>J134</f>
        <v>3931.7411764705885</v>
      </c>
      <c r="G136" s="8" t="s">
        <v>46</v>
      </c>
      <c r="H136" s="9">
        <f>E116</f>
        <v>27000</v>
      </c>
      <c r="I136" s="8" t="s">
        <v>47</v>
      </c>
      <c r="J136" s="63">
        <f>F136/H136</f>
        <v>0.14562004357298475</v>
      </c>
      <c r="K136" s="64"/>
      <c r="L136" s="42" t="s">
        <v>48</v>
      </c>
      <c r="M136" s="60"/>
    </row>
    <row r="137" spans="2:13" x14ac:dyDescent="0.25">
      <c r="B137" s="59"/>
      <c r="C137" s="43"/>
      <c r="D137" s="43"/>
      <c r="E137" s="44"/>
      <c r="F137" s="2"/>
      <c r="G137" s="2"/>
      <c r="H137" s="2"/>
      <c r="I137" s="2"/>
      <c r="J137" s="42"/>
      <c r="K137" s="44"/>
      <c r="L137" s="42"/>
      <c r="M137" s="60"/>
    </row>
    <row r="138" spans="2:13" x14ac:dyDescent="0.25">
      <c r="B138" s="61" t="s">
        <v>52</v>
      </c>
      <c r="C138" s="62"/>
      <c r="D138" s="62"/>
      <c r="E138" s="62"/>
      <c r="F138" s="5">
        <f>F136-J120-J121</f>
        <v>3227.7411764705885</v>
      </c>
      <c r="G138" s="8" t="s">
        <v>46</v>
      </c>
      <c r="H138" s="10">
        <f>E116</f>
        <v>27000</v>
      </c>
      <c r="I138" s="2" t="s">
        <v>47</v>
      </c>
      <c r="J138" s="63">
        <f>F138/H138</f>
        <v>0.11954596949891068</v>
      </c>
      <c r="K138" s="63"/>
      <c r="L138" s="42" t="s">
        <v>48</v>
      </c>
      <c r="M138" s="60"/>
    </row>
    <row r="139" spans="2:13" x14ac:dyDescent="0.25">
      <c r="B139" s="59"/>
      <c r="C139" s="43"/>
      <c r="D139" s="43"/>
      <c r="E139" s="44"/>
      <c r="F139" s="2"/>
      <c r="G139" s="2"/>
      <c r="H139" s="2"/>
      <c r="I139" s="2"/>
      <c r="J139" s="42"/>
      <c r="K139" s="44"/>
      <c r="L139" s="42"/>
      <c r="M139" s="60"/>
    </row>
    <row r="140" spans="2:13" ht="15.75" thickBot="1" x14ac:dyDescent="0.3">
      <c r="B140" s="37"/>
      <c r="C140" s="38"/>
      <c r="D140" s="38"/>
      <c r="E140" s="39"/>
      <c r="F140" s="23"/>
      <c r="G140" s="23"/>
      <c r="H140" s="23"/>
      <c r="I140" s="23"/>
      <c r="J140" s="40"/>
      <c r="K140" s="39"/>
      <c r="L140" s="40"/>
      <c r="M140" s="41"/>
    </row>
    <row r="141" spans="2:13" x14ac:dyDescent="0.25">
      <c r="B141" s="69" t="s">
        <v>66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1"/>
    </row>
    <row r="142" spans="2:13" x14ac:dyDescent="0.25">
      <c r="B142" s="72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4"/>
    </row>
    <row r="143" spans="2:13" x14ac:dyDescent="0.25">
      <c r="B143" s="124"/>
      <c r="C143" s="90"/>
      <c r="D143" s="24"/>
      <c r="E143" s="24"/>
      <c r="F143" s="24"/>
      <c r="G143" s="88"/>
      <c r="H143" s="89"/>
      <c r="I143" s="89"/>
      <c r="J143" s="89"/>
      <c r="K143" s="90"/>
      <c r="L143" s="88"/>
      <c r="M143" s="125"/>
    </row>
    <row r="144" spans="2:13" x14ac:dyDescent="0.25">
      <c r="B144" s="124"/>
      <c r="C144" s="90"/>
      <c r="D144" s="24"/>
      <c r="E144" s="24"/>
      <c r="F144" s="24"/>
      <c r="G144" s="88"/>
      <c r="H144" s="89"/>
      <c r="I144" s="89"/>
      <c r="J144" s="89"/>
      <c r="K144" s="90"/>
      <c r="L144" s="88"/>
      <c r="M144" s="125"/>
    </row>
    <row r="145" spans="2:13" x14ac:dyDescent="0.25">
      <c r="B145" s="91" t="s">
        <v>81</v>
      </c>
      <c r="C145" s="92"/>
      <c r="D145" s="25" t="s">
        <v>35</v>
      </c>
      <c r="E145" s="26">
        <v>7000</v>
      </c>
      <c r="F145" s="25"/>
      <c r="G145" s="81" t="s">
        <v>67</v>
      </c>
      <c r="H145" s="87"/>
      <c r="I145" s="87"/>
      <c r="J145" s="87"/>
      <c r="K145" s="82"/>
      <c r="L145" s="81"/>
      <c r="M145" s="85"/>
    </row>
    <row r="146" spans="2:13" x14ac:dyDescent="0.25">
      <c r="B146" s="91" t="s">
        <v>50</v>
      </c>
      <c r="C146" s="92"/>
      <c r="D146" s="25" t="s">
        <v>35</v>
      </c>
      <c r="E146" s="27">
        <v>24000</v>
      </c>
      <c r="F146" s="25"/>
      <c r="G146" s="81" t="s">
        <v>82</v>
      </c>
      <c r="H146" s="87"/>
      <c r="I146" s="87"/>
      <c r="J146" s="87"/>
      <c r="K146" s="82"/>
      <c r="L146" s="81"/>
      <c r="M146" s="85"/>
    </row>
    <row r="147" spans="2:13" x14ac:dyDescent="0.25">
      <c r="B147" s="91" t="s">
        <v>16</v>
      </c>
      <c r="C147" s="92"/>
      <c r="D147" s="11" t="s">
        <v>17</v>
      </c>
      <c r="E147" s="25" t="s">
        <v>0</v>
      </c>
      <c r="F147" s="25" t="s">
        <v>4</v>
      </c>
      <c r="G147" s="92" t="s">
        <v>1</v>
      </c>
      <c r="H147" s="92"/>
      <c r="I147" s="25" t="s">
        <v>3</v>
      </c>
      <c r="J147" s="92" t="s">
        <v>5</v>
      </c>
      <c r="K147" s="92"/>
      <c r="L147" s="92" t="s">
        <v>6</v>
      </c>
      <c r="M147" s="96"/>
    </row>
    <row r="148" spans="2:13" x14ac:dyDescent="0.25">
      <c r="B148" s="91" t="s">
        <v>68</v>
      </c>
      <c r="C148" s="92"/>
      <c r="D148" s="11" t="s">
        <v>80</v>
      </c>
      <c r="E148" s="26">
        <v>1</v>
      </c>
      <c r="F148" s="28">
        <v>17000</v>
      </c>
      <c r="G148" s="92" t="s">
        <v>15</v>
      </c>
      <c r="H148" s="92"/>
      <c r="I148" s="26">
        <v>12</v>
      </c>
      <c r="J148" s="97">
        <f>F148*E148/I148</f>
        <v>1416.6666666666667</v>
      </c>
      <c r="K148" s="92"/>
      <c r="L148" s="92"/>
      <c r="M148" s="96"/>
    </row>
    <row r="149" spans="2:13" x14ac:dyDescent="0.25">
      <c r="B149" s="91" t="s">
        <v>69</v>
      </c>
      <c r="C149" s="92"/>
      <c r="D149" s="11" t="s">
        <v>79</v>
      </c>
      <c r="E149" s="26">
        <v>0</v>
      </c>
      <c r="F149" s="29">
        <v>14000</v>
      </c>
      <c r="G149" s="92" t="s">
        <v>15</v>
      </c>
      <c r="H149" s="92"/>
      <c r="I149" s="26">
        <v>12</v>
      </c>
      <c r="J149" s="97">
        <f>F149*E149/I149</f>
        <v>0</v>
      </c>
      <c r="K149" s="97"/>
      <c r="L149" s="92"/>
      <c r="M149" s="96"/>
    </row>
    <row r="150" spans="2:13" x14ac:dyDescent="0.25">
      <c r="B150" s="91" t="s">
        <v>71</v>
      </c>
      <c r="C150" s="92"/>
      <c r="D150" s="11" t="s">
        <v>74</v>
      </c>
      <c r="E150" s="26">
        <v>0</v>
      </c>
      <c r="F150" s="29">
        <v>400</v>
      </c>
      <c r="G150" s="92" t="s">
        <v>78</v>
      </c>
      <c r="H150" s="92"/>
      <c r="I150" s="26">
        <v>17</v>
      </c>
      <c r="J150" s="97">
        <f>(E150*F150)/I150</f>
        <v>0</v>
      </c>
      <c r="K150" s="97"/>
      <c r="L150" s="92" t="s">
        <v>63</v>
      </c>
      <c r="M150" s="96"/>
    </row>
    <row r="151" spans="2:13" x14ac:dyDescent="0.25">
      <c r="B151" s="91" t="s">
        <v>77</v>
      </c>
      <c r="C151" s="92"/>
      <c r="D151" s="11" t="s">
        <v>70</v>
      </c>
      <c r="E151" s="26"/>
      <c r="F151" s="29">
        <v>6000</v>
      </c>
      <c r="G151" s="92" t="s">
        <v>15</v>
      </c>
      <c r="H151" s="92"/>
      <c r="I151" s="26">
        <v>17</v>
      </c>
      <c r="J151" s="97">
        <f>E151*F151/I151</f>
        <v>0</v>
      </c>
      <c r="K151" s="97"/>
      <c r="L151" s="92" t="s">
        <v>83</v>
      </c>
      <c r="M151" s="96"/>
    </row>
    <row r="152" spans="2:13" x14ac:dyDescent="0.25">
      <c r="B152" s="91" t="s">
        <v>72</v>
      </c>
      <c r="C152" s="92"/>
      <c r="D152" s="11" t="s">
        <v>75</v>
      </c>
      <c r="E152" s="26"/>
      <c r="F152" s="29">
        <v>30</v>
      </c>
      <c r="G152" s="92" t="s">
        <v>22</v>
      </c>
      <c r="H152" s="92"/>
      <c r="I152" s="26">
        <v>17</v>
      </c>
      <c r="J152" s="97">
        <f>E152*F152/I152</f>
        <v>0</v>
      </c>
      <c r="K152" s="97"/>
      <c r="L152" s="92" t="s">
        <v>84</v>
      </c>
      <c r="M152" s="96"/>
    </row>
    <row r="153" spans="2:13" x14ac:dyDescent="0.25">
      <c r="B153" s="91" t="s">
        <v>73</v>
      </c>
      <c r="C153" s="92"/>
      <c r="D153" s="11" t="s">
        <v>70</v>
      </c>
      <c r="E153" s="26">
        <v>1</v>
      </c>
      <c r="F153" s="29">
        <v>600</v>
      </c>
      <c r="G153" s="92" t="s">
        <v>15</v>
      </c>
      <c r="H153" s="92"/>
      <c r="I153" s="26">
        <v>17</v>
      </c>
      <c r="J153" s="97">
        <f>E153*F153/I153</f>
        <v>35.294117647058826</v>
      </c>
      <c r="K153" s="97"/>
      <c r="L153" s="92" t="s">
        <v>85</v>
      </c>
      <c r="M153" s="96"/>
    </row>
    <row r="154" spans="2:13" x14ac:dyDescent="0.25">
      <c r="B154" s="91" t="s">
        <v>8</v>
      </c>
      <c r="C154" s="92"/>
      <c r="D154" s="11" t="s">
        <v>76</v>
      </c>
      <c r="E154" s="26">
        <v>8</v>
      </c>
      <c r="F154" s="29">
        <v>1600</v>
      </c>
      <c r="G154" s="92" t="s">
        <v>22</v>
      </c>
      <c r="H154" s="92"/>
      <c r="I154" s="26">
        <v>50</v>
      </c>
      <c r="J154" s="97">
        <f>E154*F154/I154</f>
        <v>256</v>
      </c>
      <c r="K154" s="97"/>
      <c r="L154" s="92" t="s">
        <v>23</v>
      </c>
      <c r="M154" s="96"/>
    </row>
    <row r="155" spans="2:13" x14ac:dyDescent="0.25">
      <c r="B155" s="91" t="s">
        <v>13</v>
      </c>
      <c r="C155" s="92"/>
      <c r="D155" s="11" t="s">
        <v>26</v>
      </c>
      <c r="E155" s="26">
        <v>1</v>
      </c>
      <c r="F155" s="29">
        <v>250</v>
      </c>
      <c r="G155" s="92" t="s">
        <v>28</v>
      </c>
      <c r="H155" s="92"/>
      <c r="I155" s="26">
        <v>1</v>
      </c>
      <c r="J155" s="123">
        <f>F155</f>
        <v>250</v>
      </c>
      <c r="K155" s="92"/>
      <c r="L155" s="92"/>
      <c r="M155" s="96"/>
    </row>
    <row r="156" spans="2:13" x14ac:dyDescent="0.25">
      <c r="B156" s="91" t="s">
        <v>14</v>
      </c>
      <c r="C156" s="92"/>
      <c r="D156" s="11" t="s">
        <v>26</v>
      </c>
      <c r="E156" s="26">
        <v>1</v>
      </c>
      <c r="F156" s="29">
        <v>120</v>
      </c>
      <c r="G156" s="92" t="s">
        <v>15</v>
      </c>
      <c r="H156" s="92"/>
      <c r="I156" s="26">
        <v>1</v>
      </c>
      <c r="J156" s="123">
        <f>F156</f>
        <v>120</v>
      </c>
      <c r="K156" s="92"/>
      <c r="L156" s="92" t="s">
        <v>27</v>
      </c>
      <c r="M156" s="96"/>
    </row>
    <row r="157" spans="2:13" x14ac:dyDescent="0.25">
      <c r="B157" s="91"/>
      <c r="C157" s="92"/>
      <c r="D157" s="11"/>
      <c r="E157" s="25"/>
      <c r="F157" s="25"/>
      <c r="G157" s="92"/>
      <c r="H157" s="92"/>
      <c r="I157" s="25"/>
      <c r="J157" s="123"/>
      <c r="K157" s="123"/>
      <c r="L157" s="92"/>
      <c r="M157" s="96"/>
    </row>
    <row r="158" spans="2:13" x14ac:dyDescent="0.25">
      <c r="B158" s="91" t="s">
        <v>31</v>
      </c>
      <c r="C158" s="92"/>
      <c r="D158" s="11" t="s">
        <v>30</v>
      </c>
      <c r="E158" s="26">
        <v>1</v>
      </c>
      <c r="F158" s="26"/>
      <c r="G158" s="92" t="s">
        <v>28</v>
      </c>
      <c r="H158" s="92"/>
      <c r="I158" s="26">
        <v>1</v>
      </c>
      <c r="J158" s="97">
        <f>SUM(J148:J157)</f>
        <v>2077.9607843137255</v>
      </c>
      <c r="K158" s="92"/>
      <c r="L158" s="92" t="s">
        <v>86</v>
      </c>
      <c r="M158" s="96"/>
    </row>
    <row r="159" spans="2:13" x14ac:dyDescent="0.25">
      <c r="B159" s="91" t="s">
        <v>11</v>
      </c>
      <c r="C159" s="92"/>
      <c r="D159" s="11"/>
      <c r="E159" s="25"/>
      <c r="F159" s="25"/>
      <c r="G159" s="92"/>
      <c r="H159" s="92"/>
      <c r="I159" s="25"/>
      <c r="J159" s="92"/>
      <c r="K159" s="92"/>
      <c r="L159" s="81"/>
      <c r="M159" s="85"/>
    </row>
    <row r="160" spans="2:13" x14ac:dyDescent="0.25">
      <c r="B160" s="91" t="s">
        <v>18</v>
      </c>
      <c r="C160" s="92"/>
      <c r="D160" s="11" t="s">
        <v>30</v>
      </c>
      <c r="E160" s="30">
        <f>E145</f>
        <v>7000</v>
      </c>
      <c r="F160" s="29">
        <v>0.28000000000000003</v>
      </c>
      <c r="G160" s="92" t="s">
        <v>39</v>
      </c>
      <c r="H160" s="92"/>
      <c r="I160" s="26">
        <v>1</v>
      </c>
      <c r="J160" s="97">
        <f>E160*F160</f>
        <v>1960.0000000000002</v>
      </c>
      <c r="K160" s="97"/>
      <c r="L160" s="92" t="s">
        <v>104</v>
      </c>
      <c r="M160" s="96"/>
    </row>
    <row r="161" spans="2:13" x14ac:dyDescent="0.25">
      <c r="B161" s="35" t="s">
        <v>40</v>
      </c>
      <c r="C161" s="11"/>
      <c r="D161" s="11" t="s">
        <v>30</v>
      </c>
      <c r="E161" s="25"/>
      <c r="F161" s="25"/>
      <c r="G161" s="92"/>
      <c r="H161" s="92"/>
      <c r="I161" s="25"/>
      <c r="J161" s="97">
        <f>SUM(J160:J160)</f>
        <v>1960.0000000000002</v>
      </c>
      <c r="K161" s="92"/>
      <c r="L161" s="92" t="s">
        <v>86</v>
      </c>
      <c r="M161" s="96"/>
    </row>
    <row r="162" spans="2:13" x14ac:dyDescent="0.25">
      <c r="B162" s="93"/>
      <c r="C162" s="82"/>
      <c r="D162" s="11"/>
      <c r="E162" s="25"/>
      <c r="F162" s="25"/>
      <c r="G162" s="92"/>
      <c r="H162" s="92"/>
      <c r="I162" s="25"/>
      <c r="J162" s="92"/>
      <c r="K162" s="92"/>
      <c r="L162" s="81"/>
      <c r="M162" s="85"/>
    </row>
    <row r="163" spans="2:13" x14ac:dyDescent="0.25">
      <c r="B163" s="93"/>
      <c r="C163" s="82"/>
      <c r="D163" s="11"/>
      <c r="E163" s="25"/>
      <c r="F163" s="25"/>
      <c r="G163" s="92"/>
      <c r="H163" s="92"/>
      <c r="I163" s="25"/>
      <c r="J163" s="92"/>
      <c r="K163" s="92"/>
      <c r="L163" s="81"/>
      <c r="M163" s="85"/>
    </row>
    <row r="164" spans="2:13" x14ac:dyDescent="0.25">
      <c r="B164" s="91" t="s">
        <v>29</v>
      </c>
      <c r="C164" s="92"/>
      <c r="D164" s="81" t="s">
        <v>42</v>
      </c>
      <c r="E164" s="87"/>
      <c r="F164" s="87"/>
      <c r="G164" s="87"/>
      <c r="H164" s="87"/>
      <c r="I164" s="82"/>
      <c r="J164" s="97">
        <f>J161+J158</f>
        <v>4037.9607843137255</v>
      </c>
      <c r="K164" s="92"/>
      <c r="L164" s="81"/>
      <c r="M164" s="85"/>
    </row>
    <row r="165" spans="2:13" x14ac:dyDescent="0.25">
      <c r="B165" s="91"/>
      <c r="C165" s="92"/>
      <c r="D165" s="81"/>
      <c r="E165" s="87"/>
      <c r="F165" s="87"/>
      <c r="G165" s="87"/>
      <c r="H165" s="87"/>
      <c r="I165" s="82"/>
      <c r="J165" s="81"/>
      <c r="K165" s="82"/>
      <c r="L165" s="81"/>
      <c r="M165" s="85"/>
    </row>
    <row r="166" spans="2:13" x14ac:dyDescent="0.25">
      <c r="B166" s="91" t="s">
        <v>45</v>
      </c>
      <c r="C166" s="92"/>
      <c r="D166" s="92"/>
      <c r="E166" s="92"/>
      <c r="F166" s="31">
        <f>J164</f>
        <v>4037.9607843137255</v>
      </c>
      <c r="G166" s="12" t="s">
        <v>46</v>
      </c>
      <c r="H166" s="32">
        <f>E146</f>
        <v>24000</v>
      </c>
      <c r="I166" s="12" t="s">
        <v>47</v>
      </c>
      <c r="J166" s="97">
        <f>F166/H166</f>
        <v>0.16824836601307189</v>
      </c>
      <c r="K166" s="92"/>
      <c r="L166" s="81" t="s">
        <v>48</v>
      </c>
      <c r="M166" s="85"/>
    </row>
    <row r="167" spans="2:13" x14ac:dyDescent="0.25">
      <c r="B167" s="93"/>
      <c r="C167" s="87"/>
      <c r="D167" s="87"/>
      <c r="E167" s="82"/>
      <c r="F167" s="25"/>
      <c r="G167" s="25"/>
      <c r="H167" s="25"/>
      <c r="I167" s="25"/>
      <c r="J167" s="81"/>
      <c r="K167" s="82"/>
      <c r="L167" s="81"/>
      <c r="M167" s="85"/>
    </row>
    <row r="168" spans="2:13" x14ac:dyDescent="0.25">
      <c r="B168" s="91" t="s">
        <v>52</v>
      </c>
      <c r="C168" s="92"/>
      <c r="D168" s="92"/>
      <c r="E168" s="92"/>
      <c r="F168" s="33">
        <f>F166-J154</f>
        <v>3781.9607843137255</v>
      </c>
      <c r="G168" s="12" t="s">
        <v>46</v>
      </c>
      <c r="H168" s="34">
        <f>E146</f>
        <v>24000</v>
      </c>
      <c r="I168" s="25" t="s">
        <v>47</v>
      </c>
      <c r="J168" s="97">
        <f>F168/H168</f>
        <v>0.15758169934640523</v>
      </c>
      <c r="K168" s="97"/>
      <c r="L168" s="81" t="s">
        <v>48</v>
      </c>
      <c r="M168" s="85"/>
    </row>
    <row r="169" spans="2:13" x14ac:dyDescent="0.25">
      <c r="B169" s="93"/>
      <c r="C169" s="87"/>
      <c r="D169" s="87"/>
      <c r="E169" s="82"/>
      <c r="F169" s="25"/>
      <c r="G169" s="25"/>
      <c r="H169" s="25"/>
      <c r="I169" s="25"/>
      <c r="J169" s="81"/>
      <c r="K169" s="82"/>
      <c r="L169" s="81"/>
      <c r="M169" s="85"/>
    </row>
    <row r="170" spans="2:13" ht="15.75" thickBot="1" x14ac:dyDescent="0.3">
      <c r="B170" s="94"/>
      <c r="C170" s="95"/>
      <c r="D170" s="95"/>
      <c r="E170" s="84"/>
      <c r="F170" s="36"/>
      <c r="G170" s="36"/>
      <c r="H170" s="36"/>
      <c r="I170" s="36"/>
      <c r="J170" s="83"/>
      <c r="K170" s="84"/>
      <c r="L170" s="83"/>
      <c r="M170" s="86"/>
    </row>
    <row r="171" spans="2:13" x14ac:dyDescent="0.25">
      <c r="B171" s="117" t="s">
        <v>88</v>
      </c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9"/>
    </row>
    <row r="172" spans="2:13" x14ac:dyDescent="0.25">
      <c r="B172" s="120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2"/>
    </row>
    <row r="173" spans="2:13" x14ac:dyDescent="0.25">
      <c r="B173" s="45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7"/>
    </row>
    <row r="174" spans="2:13" x14ac:dyDescent="0.25">
      <c r="B174" s="48" t="s">
        <v>107</v>
      </c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50"/>
    </row>
    <row r="175" spans="2:13" x14ac:dyDescent="0.25">
      <c r="B175" s="51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3"/>
    </row>
    <row r="176" spans="2:13" x14ac:dyDescent="0.25">
      <c r="B176" s="51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3"/>
    </row>
    <row r="177" spans="2:13" x14ac:dyDescent="0.25">
      <c r="B177" s="54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6"/>
    </row>
    <row r="178" spans="2:13" x14ac:dyDescent="0.25">
      <c r="B178" s="45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7"/>
    </row>
    <row r="179" spans="2:13" x14ac:dyDescent="0.25">
      <c r="B179" s="59" t="s">
        <v>91</v>
      </c>
      <c r="C179" s="44"/>
      <c r="D179" s="2" t="s">
        <v>35</v>
      </c>
      <c r="E179" s="16">
        <v>23000</v>
      </c>
      <c r="F179" s="2"/>
      <c r="G179" s="42" t="s">
        <v>92</v>
      </c>
      <c r="H179" s="43"/>
      <c r="I179" s="43"/>
      <c r="J179" s="43"/>
      <c r="K179" s="44"/>
      <c r="L179" s="42"/>
      <c r="M179" s="60"/>
    </row>
    <row r="180" spans="2:13" x14ac:dyDescent="0.25">
      <c r="B180" s="59" t="s">
        <v>50</v>
      </c>
      <c r="C180" s="44"/>
      <c r="D180" s="2" t="s">
        <v>35</v>
      </c>
      <c r="E180" s="3">
        <f>E179</f>
        <v>23000</v>
      </c>
      <c r="F180" s="2"/>
      <c r="G180" s="42" t="s">
        <v>82</v>
      </c>
      <c r="H180" s="43"/>
      <c r="I180" s="43"/>
      <c r="J180" s="43"/>
      <c r="K180" s="44"/>
      <c r="L180" s="42"/>
      <c r="M180" s="60"/>
    </row>
    <row r="181" spans="2:13" x14ac:dyDescent="0.25">
      <c r="B181" s="93" t="s">
        <v>16</v>
      </c>
      <c r="C181" s="82"/>
      <c r="D181" s="4" t="s">
        <v>17</v>
      </c>
      <c r="E181" s="2" t="s">
        <v>0</v>
      </c>
      <c r="F181" s="2" t="s">
        <v>4</v>
      </c>
      <c r="G181" s="42" t="s">
        <v>1</v>
      </c>
      <c r="H181" s="44"/>
      <c r="I181" s="2" t="s">
        <v>3</v>
      </c>
      <c r="J181" s="42" t="s">
        <v>5</v>
      </c>
      <c r="K181" s="44"/>
      <c r="L181" s="42" t="s">
        <v>6</v>
      </c>
      <c r="M181" s="60"/>
    </row>
    <row r="182" spans="2:13" x14ac:dyDescent="0.25">
      <c r="B182" s="93" t="s">
        <v>93</v>
      </c>
      <c r="C182" s="82"/>
      <c r="D182" s="4" t="s">
        <v>94</v>
      </c>
      <c r="E182" s="13">
        <v>1</v>
      </c>
      <c r="F182" s="17">
        <v>0</v>
      </c>
      <c r="G182" s="42" t="s">
        <v>15</v>
      </c>
      <c r="H182" s="44"/>
      <c r="I182" s="13">
        <v>10</v>
      </c>
      <c r="J182" s="111">
        <f>F182*E182/I182</f>
        <v>0</v>
      </c>
      <c r="K182" s="112"/>
      <c r="L182" s="42" t="s">
        <v>95</v>
      </c>
      <c r="M182" s="60"/>
    </row>
    <row r="183" spans="2:13" x14ac:dyDescent="0.25">
      <c r="B183" s="59" t="s">
        <v>96</v>
      </c>
      <c r="C183" s="44"/>
      <c r="D183" s="4"/>
      <c r="E183" s="13">
        <v>1</v>
      </c>
      <c r="F183" s="14">
        <v>0</v>
      </c>
      <c r="G183" s="42" t="s">
        <v>15</v>
      </c>
      <c r="H183" s="44"/>
      <c r="I183" s="13">
        <v>10</v>
      </c>
      <c r="J183" s="111">
        <f>F183*E183/I183</f>
        <v>0</v>
      </c>
      <c r="K183" s="112"/>
      <c r="L183" s="42" t="s">
        <v>95</v>
      </c>
      <c r="M183" s="60"/>
    </row>
    <row r="184" spans="2:13" x14ac:dyDescent="0.25">
      <c r="B184" s="59" t="s">
        <v>97</v>
      </c>
      <c r="C184" s="44"/>
      <c r="D184" s="4"/>
      <c r="E184" s="13">
        <v>1</v>
      </c>
      <c r="F184" s="14">
        <v>0</v>
      </c>
      <c r="G184" s="42" t="s">
        <v>15</v>
      </c>
      <c r="H184" s="44"/>
      <c r="I184" s="13">
        <v>10</v>
      </c>
      <c r="J184" s="111">
        <f>(E184*F184)/I184</f>
        <v>0</v>
      </c>
      <c r="K184" s="112"/>
      <c r="L184" s="42" t="s">
        <v>95</v>
      </c>
      <c r="M184" s="60"/>
    </row>
    <row r="185" spans="2:13" x14ac:dyDescent="0.25">
      <c r="B185" s="59" t="s">
        <v>98</v>
      </c>
      <c r="C185" s="44"/>
      <c r="D185" s="4"/>
      <c r="E185" s="13">
        <v>1</v>
      </c>
      <c r="F185" s="14">
        <v>0</v>
      </c>
      <c r="G185" s="42" t="s">
        <v>15</v>
      </c>
      <c r="H185" s="44"/>
      <c r="I185" s="13">
        <v>10</v>
      </c>
      <c r="J185" s="111">
        <f>E185*F185/I185</f>
        <v>0</v>
      </c>
      <c r="K185" s="112"/>
      <c r="L185" s="42" t="s">
        <v>95</v>
      </c>
      <c r="M185" s="60"/>
    </row>
    <row r="186" spans="2:13" x14ac:dyDescent="0.25">
      <c r="B186" s="59" t="s">
        <v>99</v>
      </c>
      <c r="C186" s="44"/>
      <c r="D186" s="4"/>
      <c r="E186" s="13">
        <v>1</v>
      </c>
      <c r="F186" s="14">
        <v>0</v>
      </c>
      <c r="G186" s="42" t="s">
        <v>15</v>
      </c>
      <c r="H186" s="44"/>
      <c r="I186" s="13">
        <v>10</v>
      </c>
      <c r="J186" s="111">
        <f>E186*F186/I186</f>
        <v>0</v>
      </c>
      <c r="K186" s="112"/>
      <c r="L186" s="42" t="s">
        <v>95</v>
      </c>
      <c r="M186" s="60"/>
    </row>
    <row r="187" spans="2:13" x14ac:dyDescent="0.25">
      <c r="B187" s="59" t="s">
        <v>100</v>
      </c>
      <c r="C187" s="44"/>
      <c r="D187" s="4"/>
      <c r="E187" s="13">
        <v>1</v>
      </c>
      <c r="F187" s="14">
        <v>0</v>
      </c>
      <c r="G187" s="42" t="s">
        <v>15</v>
      </c>
      <c r="H187" s="44"/>
      <c r="I187" s="13">
        <v>10</v>
      </c>
      <c r="J187" s="111">
        <v>0</v>
      </c>
      <c r="K187" s="112"/>
      <c r="L187" s="42" t="s">
        <v>95</v>
      </c>
      <c r="M187" s="60"/>
    </row>
    <row r="188" spans="2:13" x14ac:dyDescent="0.25">
      <c r="B188" s="59" t="s">
        <v>8</v>
      </c>
      <c r="C188" s="44"/>
      <c r="D188" s="4" t="s">
        <v>76</v>
      </c>
      <c r="E188" s="13">
        <v>2.5</v>
      </c>
      <c r="F188" s="14">
        <v>1600</v>
      </c>
      <c r="G188" s="42" t="s">
        <v>15</v>
      </c>
      <c r="H188" s="44"/>
      <c r="I188" s="13">
        <v>50</v>
      </c>
      <c r="J188" s="111">
        <f>E188*F188/I188</f>
        <v>80</v>
      </c>
      <c r="K188" s="112"/>
      <c r="L188" s="42" t="s">
        <v>95</v>
      </c>
      <c r="M188" s="60"/>
    </row>
    <row r="189" spans="2:13" x14ac:dyDescent="0.25">
      <c r="B189" s="59" t="s">
        <v>13</v>
      </c>
      <c r="C189" s="44"/>
      <c r="D189" s="4"/>
      <c r="E189" s="13">
        <v>1</v>
      </c>
      <c r="F189" s="14">
        <v>0</v>
      </c>
      <c r="G189" s="42" t="s">
        <v>15</v>
      </c>
      <c r="H189" s="44"/>
      <c r="I189" s="13">
        <v>10</v>
      </c>
      <c r="J189" s="111">
        <v>0</v>
      </c>
      <c r="K189" s="112"/>
      <c r="L189" s="42" t="s">
        <v>95</v>
      </c>
      <c r="M189" s="60"/>
    </row>
    <row r="190" spans="2:13" x14ac:dyDescent="0.25">
      <c r="B190" s="59" t="s">
        <v>14</v>
      </c>
      <c r="C190" s="44"/>
      <c r="D190" s="4"/>
      <c r="E190" s="13">
        <v>1</v>
      </c>
      <c r="F190" s="14">
        <v>0</v>
      </c>
      <c r="G190" s="42" t="s">
        <v>15</v>
      </c>
      <c r="H190" s="44"/>
      <c r="I190" s="13">
        <v>10</v>
      </c>
      <c r="J190" s="111">
        <v>0</v>
      </c>
      <c r="K190" s="112"/>
      <c r="L190" s="42" t="s">
        <v>95</v>
      </c>
      <c r="M190" s="60"/>
    </row>
    <row r="191" spans="2:13" x14ac:dyDescent="0.25">
      <c r="B191" s="59"/>
      <c r="C191" s="44"/>
      <c r="D191" s="4"/>
      <c r="E191" s="2"/>
      <c r="F191" s="2"/>
      <c r="G191" s="42"/>
      <c r="H191" s="44"/>
      <c r="I191" s="2"/>
      <c r="J191" s="113"/>
      <c r="K191" s="114"/>
      <c r="L191" s="42"/>
      <c r="M191" s="60"/>
    </row>
    <row r="192" spans="2:13" x14ac:dyDescent="0.25">
      <c r="B192" s="59" t="s">
        <v>31</v>
      </c>
      <c r="C192" s="44"/>
      <c r="D192" s="4" t="s">
        <v>30</v>
      </c>
      <c r="E192" s="13">
        <v>1</v>
      </c>
      <c r="F192" s="14">
        <v>0</v>
      </c>
      <c r="G192" s="42" t="s">
        <v>28</v>
      </c>
      <c r="H192" s="44"/>
      <c r="I192" s="13">
        <v>10</v>
      </c>
      <c r="J192" s="111">
        <f>SUM(J182:J191)</f>
        <v>80</v>
      </c>
      <c r="K192" s="112"/>
      <c r="L192" s="42" t="s">
        <v>86</v>
      </c>
      <c r="M192" s="60"/>
    </row>
    <row r="193" spans="2:13" x14ac:dyDescent="0.25">
      <c r="B193" s="115" t="s">
        <v>11</v>
      </c>
      <c r="C193" s="116"/>
      <c r="D193" s="6"/>
      <c r="E193" s="2"/>
      <c r="F193" s="2"/>
      <c r="G193" s="42"/>
      <c r="H193" s="44"/>
      <c r="I193" s="2"/>
      <c r="J193" s="42"/>
      <c r="K193" s="44"/>
      <c r="L193" s="42"/>
      <c r="M193" s="60"/>
    </row>
    <row r="194" spans="2:13" x14ac:dyDescent="0.25">
      <c r="B194" s="93" t="s">
        <v>105</v>
      </c>
      <c r="C194" s="82"/>
      <c r="D194" s="11" t="s">
        <v>30</v>
      </c>
      <c r="E194" s="18">
        <f>E180</f>
        <v>23000</v>
      </c>
      <c r="F194" s="144">
        <v>0.14499999999999999</v>
      </c>
      <c r="G194" s="42" t="s">
        <v>39</v>
      </c>
      <c r="H194" s="44"/>
      <c r="I194" s="13">
        <v>1</v>
      </c>
      <c r="J194" s="111">
        <f>E194*F194</f>
        <v>3334.9999999999995</v>
      </c>
      <c r="K194" s="112"/>
      <c r="L194" s="42" t="s">
        <v>106</v>
      </c>
      <c r="M194" s="60"/>
    </row>
    <row r="195" spans="2:13" x14ac:dyDescent="0.25">
      <c r="B195" s="59" t="s">
        <v>18</v>
      </c>
      <c r="C195" s="44"/>
      <c r="D195" s="4" t="s">
        <v>30</v>
      </c>
      <c r="E195" s="15">
        <v>60</v>
      </c>
      <c r="F195" s="14">
        <v>0.28000000000000003</v>
      </c>
      <c r="G195" s="42" t="s">
        <v>39</v>
      </c>
      <c r="H195" s="44"/>
      <c r="I195" s="13">
        <v>1</v>
      </c>
      <c r="J195" s="111">
        <f>E195*F195</f>
        <v>16.8</v>
      </c>
      <c r="K195" s="112"/>
      <c r="L195" s="42" t="s">
        <v>38</v>
      </c>
      <c r="M195" s="60"/>
    </row>
    <row r="196" spans="2:13" x14ac:dyDescent="0.25">
      <c r="B196" s="19" t="s">
        <v>40</v>
      </c>
      <c r="C196" s="4"/>
      <c r="D196" s="4" t="s">
        <v>30</v>
      </c>
      <c r="E196" s="2"/>
      <c r="F196" s="2"/>
      <c r="G196" s="42"/>
      <c r="H196" s="44"/>
      <c r="I196" s="2"/>
      <c r="J196" s="111">
        <f>SUM(J194:J195)</f>
        <v>3351.7999999999997</v>
      </c>
      <c r="K196" s="112"/>
      <c r="L196" s="42" t="s">
        <v>86</v>
      </c>
      <c r="M196" s="60"/>
    </row>
    <row r="197" spans="2:13" x14ac:dyDescent="0.25">
      <c r="B197" s="59"/>
      <c r="C197" s="44"/>
      <c r="D197" s="4"/>
      <c r="E197" s="2"/>
      <c r="F197" s="2"/>
      <c r="G197" s="42"/>
      <c r="H197" s="44"/>
      <c r="I197" s="2"/>
      <c r="J197" s="42"/>
      <c r="K197" s="44"/>
      <c r="L197" s="42"/>
      <c r="M197" s="60"/>
    </row>
    <row r="198" spans="2:13" x14ac:dyDescent="0.25">
      <c r="B198" s="59"/>
      <c r="C198" s="44"/>
      <c r="D198" s="4"/>
      <c r="E198" s="2"/>
      <c r="F198" s="2"/>
      <c r="G198" s="42"/>
      <c r="H198" s="44"/>
      <c r="I198" s="2"/>
      <c r="J198" s="42"/>
      <c r="K198" s="44"/>
      <c r="L198" s="42"/>
      <c r="M198" s="60"/>
    </row>
    <row r="199" spans="2:13" x14ac:dyDescent="0.25">
      <c r="B199" s="59" t="s">
        <v>29</v>
      </c>
      <c r="C199" s="44"/>
      <c r="D199" s="42" t="s">
        <v>42</v>
      </c>
      <c r="E199" s="43"/>
      <c r="F199" s="43"/>
      <c r="G199" s="43"/>
      <c r="H199" s="44"/>
      <c r="I199" s="2"/>
      <c r="J199" s="111">
        <f>J192+J194+J195</f>
        <v>3431.7999999999997</v>
      </c>
      <c r="K199" s="112"/>
      <c r="L199" s="42"/>
      <c r="M199" s="60"/>
    </row>
    <row r="200" spans="2:13" x14ac:dyDescent="0.25">
      <c r="B200" s="61"/>
      <c r="C200" s="62"/>
      <c r="D200" s="42"/>
      <c r="E200" s="43"/>
      <c r="F200" s="43"/>
      <c r="G200" s="43"/>
      <c r="H200" s="44"/>
      <c r="I200" s="2"/>
      <c r="J200" s="42"/>
      <c r="K200" s="44"/>
      <c r="L200" s="42"/>
      <c r="M200" s="60"/>
    </row>
    <row r="201" spans="2:13" x14ac:dyDescent="0.25">
      <c r="B201" s="61" t="s">
        <v>45</v>
      </c>
      <c r="C201" s="62"/>
      <c r="D201" s="62"/>
      <c r="E201" s="62"/>
      <c r="F201" s="7">
        <f>J199</f>
        <v>3431.7999999999997</v>
      </c>
      <c r="G201" s="8" t="s">
        <v>46</v>
      </c>
      <c r="H201" s="9">
        <f>E180</f>
        <v>23000</v>
      </c>
      <c r="I201" s="8" t="s">
        <v>47</v>
      </c>
      <c r="J201" s="63">
        <f>F201/H201</f>
        <v>0.1492086956521739</v>
      </c>
      <c r="K201" s="64"/>
      <c r="L201" s="42" t="s">
        <v>48</v>
      </c>
      <c r="M201" s="60"/>
    </row>
    <row r="202" spans="2:13" x14ac:dyDescent="0.25">
      <c r="B202" s="59"/>
      <c r="C202" s="43"/>
      <c r="D202" s="43"/>
      <c r="E202" s="44"/>
      <c r="F202" s="2"/>
      <c r="G202" s="2"/>
      <c r="H202" s="2"/>
      <c r="I202" s="2"/>
      <c r="J202" s="42"/>
      <c r="K202" s="44"/>
      <c r="L202" s="42"/>
      <c r="M202" s="60"/>
    </row>
    <row r="203" spans="2:13" x14ac:dyDescent="0.25">
      <c r="B203" s="61" t="s">
        <v>52</v>
      </c>
      <c r="C203" s="62"/>
      <c r="D203" s="62"/>
      <c r="E203" s="62"/>
      <c r="F203" s="5">
        <f>F201-J188</f>
        <v>3351.7999999999997</v>
      </c>
      <c r="G203" s="8" t="s">
        <v>46</v>
      </c>
      <c r="H203" s="10">
        <f>E180</f>
        <v>23000</v>
      </c>
      <c r="I203" s="2" t="s">
        <v>47</v>
      </c>
      <c r="J203" s="63">
        <f>F203/H203</f>
        <v>0.14573043478260869</v>
      </c>
      <c r="K203" s="63"/>
      <c r="L203" s="42" t="s">
        <v>48</v>
      </c>
      <c r="M203" s="60"/>
    </row>
    <row r="204" spans="2:13" x14ac:dyDescent="0.25">
      <c r="B204" s="59"/>
      <c r="C204" s="43"/>
      <c r="D204" s="43"/>
      <c r="E204" s="44"/>
      <c r="F204" s="5"/>
      <c r="G204" s="8"/>
      <c r="H204" s="10"/>
      <c r="I204" s="2"/>
      <c r="J204" s="65"/>
      <c r="K204" s="66"/>
      <c r="L204" s="42"/>
      <c r="M204" s="60"/>
    </row>
    <row r="205" spans="2:13" ht="15.75" thickBot="1" x14ac:dyDescent="0.3">
      <c r="B205" s="37"/>
      <c r="C205" s="38"/>
      <c r="D205" s="38"/>
      <c r="E205" s="39"/>
      <c r="F205" s="20"/>
      <c r="G205" s="21"/>
      <c r="H205" s="22"/>
      <c r="I205" s="23"/>
      <c r="J205" s="67"/>
      <c r="K205" s="68"/>
      <c r="L205" s="40"/>
      <c r="M205" s="41"/>
    </row>
  </sheetData>
  <mergeCells count="647">
    <mergeCell ref="L31:M31"/>
    <mergeCell ref="L29:M29"/>
    <mergeCell ref="L32:M32"/>
    <mergeCell ref="B1:M6"/>
    <mergeCell ref="B29:C29"/>
    <mergeCell ref="B30:C30"/>
    <mergeCell ref="B33:C33"/>
    <mergeCell ref="B34:C34"/>
    <mergeCell ref="J25:K25"/>
    <mergeCell ref="J26:K26"/>
    <mergeCell ref="G28:H28"/>
    <mergeCell ref="G29:H29"/>
    <mergeCell ref="J31:K31"/>
    <mergeCell ref="B26:C26"/>
    <mergeCell ref="B27:C27"/>
    <mergeCell ref="G23:H23"/>
    <mergeCell ref="G24:H24"/>
    <mergeCell ref="G25:H25"/>
    <mergeCell ref="G26:H26"/>
    <mergeCell ref="G27:H27"/>
    <mergeCell ref="L27:M27"/>
    <mergeCell ref="L28:M28"/>
    <mergeCell ref="B28:C28"/>
    <mergeCell ref="D7:M7"/>
    <mergeCell ref="J37:K37"/>
    <mergeCell ref="J38:K38"/>
    <mergeCell ref="J39:K39"/>
    <mergeCell ref="J35:K35"/>
    <mergeCell ref="G33:H33"/>
    <mergeCell ref="B35:C35"/>
    <mergeCell ref="B36:C36"/>
    <mergeCell ref="B16:M17"/>
    <mergeCell ref="J23:K23"/>
    <mergeCell ref="L23:M23"/>
    <mergeCell ref="J24:K24"/>
    <mergeCell ref="J27:K27"/>
    <mergeCell ref="J28:K28"/>
    <mergeCell ref="J29:K29"/>
    <mergeCell ref="J33:K33"/>
    <mergeCell ref="G30:H30"/>
    <mergeCell ref="J30:K30"/>
    <mergeCell ref="L30:M30"/>
    <mergeCell ref="B32:C32"/>
    <mergeCell ref="G32:H32"/>
    <mergeCell ref="J32:K32"/>
    <mergeCell ref="B23:C23"/>
    <mergeCell ref="B25:C25"/>
    <mergeCell ref="B22:C22"/>
    <mergeCell ref="B47:M48"/>
    <mergeCell ref="B51:C51"/>
    <mergeCell ref="B52:C52"/>
    <mergeCell ref="B42:E42"/>
    <mergeCell ref="J42:K42"/>
    <mergeCell ref="B41:C41"/>
    <mergeCell ref="L44:M44"/>
    <mergeCell ref="L45:M45"/>
    <mergeCell ref="L46:M46"/>
    <mergeCell ref="B49:C49"/>
    <mergeCell ref="B50:C50"/>
    <mergeCell ref="E49:K49"/>
    <mergeCell ref="E50:K50"/>
    <mergeCell ref="G51:K51"/>
    <mergeCell ref="L49:M49"/>
    <mergeCell ref="L50:M50"/>
    <mergeCell ref="L51:M51"/>
    <mergeCell ref="L52:M52"/>
    <mergeCell ref="G52:K52"/>
    <mergeCell ref="D8:M8"/>
    <mergeCell ref="D9:M9"/>
    <mergeCell ref="D10:M10"/>
    <mergeCell ref="D12:M12"/>
    <mergeCell ref="B40:C40"/>
    <mergeCell ref="J40:K40"/>
    <mergeCell ref="B7:C7"/>
    <mergeCell ref="L36:M36"/>
    <mergeCell ref="B31:C31"/>
    <mergeCell ref="G31:H31"/>
    <mergeCell ref="L37:M37"/>
    <mergeCell ref="L33:M33"/>
    <mergeCell ref="L35:M35"/>
    <mergeCell ref="B19:C19"/>
    <mergeCell ref="B18:C18"/>
    <mergeCell ref="E18:K18"/>
    <mergeCell ref="E19:K19"/>
    <mergeCell ref="L19:M19"/>
    <mergeCell ref="L18:M18"/>
    <mergeCell ref="L24:M24"/>
    <mergeCell ref="L25:M25"/>
    <mergeCell ref="L26:M26"/>
    <mergeCell ref="B12:C12"/>
    <mergeCell ref="B10:C10"/>
    <mergeCell ref="B56:C56"/>
    <mergeCell ref="G56:H56"/>
    <mergeCell ref="J56:K56"/>
    <mergeCell ref="L56:M56"/>
    <mergeCell ref="B53:C53"/>
    <mergeCell ref="B54:C54"/>
    <mergeCell ref="G54:H54"/>
    <mergeCell ref="J54:K54"/>
    <mergeCell ref="L53:M53"/>
    <mergeCell ref="G53:K53"/>
    <mergeCell ref="B59:C59"/>
    <mergeCell ref="G59:H59"/>
    <mergeCell ref="J59:K59"/>
    <mergeCell ref="L59:M59"/>
    <mergeCell ref="B60:C60"/>
    <mergeCell ref="G60:H60"/>
    <mergeCell ref="J60:K60"/>
    <mergeCell ref="L60:M60"/>
    <mergeCell ref="B57:C57"/>
    <mergeCell ref="G57:H57"/>
    <mergeCell ref="J57:K57"/>
    <mergeCell ref="L57:M57"/>
    <mergeCell ref="B58:C58"/>
    <mergeCell ref="G58:H58"/>
    <mergeCell ref="J58:K58"/>
    <mergeCell ref="L58:M58"/>
    <mergeCell ref="B63:C63"/>
    <mergeCell ref="G63:H63"/>
    <mergeCell ref="J63:K63"/>
    <mergeCell ref="L63:M63"/>
    <mergeCell ref="B64:C64"/>
    <mergeCell ref="G64:H64"/>
    <mergeCell ref="J64:K64"/>
    <mergeCell ref="B61:C61"/>
    <mergeCell ref="G61:H61"/>
    <mergeCell ref="J61:K61"/>
    <mergeCell ref="L61:M61"/>
    <mergeCell ref="B62:C62"/>
    <mergeCell ref="G62:H62"/>
    <mergeCell ref="J62:K62"/>
    <mergeCell ref="L62:M62"/>
    <mergeCell ref="L64:M64"/>
    <mergeCell ref="B67:C67"/>
    <mergeCell ref="G67:H67"/>
    <mergeCell ref="J67:K67"/>
    <mergeCell ref="L67:M67"/>
    <mergeCell ref="G68:H68"/>
    <mergeCell ref="J68:K68"/>
    <mergeCell ref="B65:C65"/>
    <mergeCell ref="G65:H65"/>
    <mergeCell ref="J65:K65"/>
    <mergeCell ref="B66:C66"/>
    <mergeCell ref="G66:H66"/>
    <mergeCell ref="J66:K66"/>
    <mergeCell ref="L68:M68"/>
    <mergeCell ref="L65:M65"/>
    <mergeCell ref="L66:M66"/>
    <mergeCell ref="B72:C72"/>
    <mergeCell ref="B73:E73"/>
    <mergeCell ref="J73:K73"/>
    <mergeCell ref="B75:E75"/>
    <mergeCell ref="J75:K75"/>
    <mergeCell ref="G69:H69"/>
    <mergeCell ref="J69:K69"/>
    <mergeCell ref="G70:H70"/>
    <mergeCell ref="J70:K70"/>
    <mergeCell ref="B71:C71"/>
    <mergeCell ref="D71:H71"/>
    <mergeCell ref="J71:K71"/>
    <mergeCell ref="B69:C69"/>
    <mergeCell ref="B70:C70"/>
    <mergeCell ref="B147:C147"/>
    <mergeCell ref="G147:H147"/>
    <mergeCell ref="J147:K147"/>
    <mergeCell ref="L147:M147"/>
    <mergeCell ref="G149:H149"/>
    <mergeCell ref="J149:K149"/>
    <mergeCell ref="L149:M149"/>
    <mergeCell ref="B141:M142"/>
    <mergeCell ref="B145:C145"/>
    <mergeCell ref="B146:C146"/>
    <mergeCell ref="B149:C149"/>
    <mergeCell ref="B148:C148"/>
    <mergeCell ref="J148:K148"/>
    <mergeCell ref="G148:H148"/>
    <mergeCell ref="L148:M148"/>
    <mergeCell ref="B143:C143"/>
    <mergeCell ref="B144:C144"/>
    <mergeCell ref="L143:M143"/>
    <mergeCell ref="L144:M144"/>
    <mergeCell ref="L145:M145"/>
    <mergeCell ref="L146:M146"/>
    <mergeCell ref="G145:K145"/>
    <mergeCell ref="G143:K143"/>
    <mergeCell ref="B155:C155"/>
    <mergeCell ref="G155:H155"/>
    <mergeCell ref="J155:K155"/>
    <mergeCell ref="L155:M155"/>
    <mergeCell ref="B156:C156"/>
    <mergeCell ref="G156:H156"/>
    <mergeCell ref="J156:K156"/>
    <mergeCell ref="L156:M156"/>
    <mergeCell ref="B150:C150"/>
    <mergeCell ref="G150:H150"/>
    <mergeCell ref="J150:K150"/>
    <mergeCell ref="L150:M150"/>
    <mergeCell ref="B154:C154"/>
    <mergeCell ref="G154:H154"/>
    <mergeCell ref="J154:K154"/>
    <mergeCell ref="L154:M154"/>
    <mergeCell ref="B152:C152"/>
    <mergeCell ref="B153:C153"/>
    <mergeCell ref="B151:C151"/>
    <mergeCell ref="G151:H151"/>
    <mergeCell ref="G152:H152"/>
    <mergeCell ref="G153:H153"/>
    <mergeCell ref="L151:M151"/>
    <mergeCell ref="L152:M152"/>
    <mergeCell ref="B158:C158"/>
    <mergeCell ref="G158:H158"/>
    <mergeCell ref="J158:K158"/>
    <mergeCell ref="B159:C159"/>
    <mergeCell ref="G159:H159"/>
    <mergeCell ref="J159:K159"/>
    <mergeCell ref="L161:M161"/>
    <mergeCell ref="L158:M158"/>
    <mergeCell ref="B157:C157"/>
    <mergeCell ref="G157:H157"/>
    <mergeCell ref="J157:K157"/>
    <mergeCell ref="L157:M157"/>
    <mergeCell ref="B165:C165"/>
    <mergeCell ref="B166:E166"/>
    <mergeCell ref="J166:K166"/>
    <mergeCell ref="B168:E168"/>
    <mergeCell ref="J168:K168"/>
    <mergeCell ref="G163:H163"/>
    <mergeCell ref="J163:K163"/>
    <mergeCell ref="B164:C164"/>
    <mergeCell ref="J164:K164"/>
    <mergeCell ref="B167:E167"/>
    <mergeCell ref="J167:K167"/>
    <mergeCell ref="B171:M172"/>
    <mergeCell ref="B179:C179"/>
    <mergeCell ref="B180:C180"/>
    <mergeCell ref="B181:C181"/>
    <mergeCell ref="G181:H181"/>
    <mergeCell ref="J181:K181"/>
    <mergeCell ref="L181:M181"/>
    <mergeCell ref="L179:M179"/>
    <mergeCell ref="G180:K180"/>
    <mergeCell ref="L180:M180"/>
    <mergeCell ref="B182:C182"/>
    <mergeCell ref="G182:H182"/>
    <mergeCell ref="J182:K182"/>
    <mergeCell ref="L182:M182"/>
    <mergeCell ref="G183:H183"/>
    <mergeCell ref="J183:K183"/>
    <mergeCell ref="L183:M183"/>
    <mergeCell ref="B184:C184"/>
    <mergeCell ref="G184:H184"/>
    <mergeCell ref="J184:K184"/>
    <mergeCell ref="L184:M184"/>
    <mergeCell ref="B183:C183"/>
    <mergeCell ref="B185:C185"/>
    <mergeCell ref="G185:H185"/>
    <mergeCell ref="J185:K185"/>
    <mergeCell ref="L185:M185"/>
    <mergeCell ref="B186:C186"/>
    <mergeCell ref="G186:H186"/>
    <mergeCell ref="J186:K186"/>
    <mergeCell ref="L186:M186"/>
    <mergeCell ref="B187:C187"/>
    <mergeCell ref="G187:H187"/>
    <mergeCell ref="J187:K187"/>
    <mergeCell ref="L187:M187"/>
    <mergeCell ref="B188:C188"/>
    <mergeCell ref="G188:H188"/>
    <mergeCell ref="J188:K188"/>
    <mergeCell ref="L188:M188"/>
    <mergeCell ref="B189:C189"/>
    <mergeCell ref="G189:H189"/>
    <mergeCell ref="J189:K189"/>
    <mergeCell ref="L189:M189"/>
    <mergeCell ref="B190:C190"/>
    <mergeCell ref="G190:H190"/>
    <mergeCell ref="J190:K190"/>
    <mergeCell ref="L190:M190"/>
    <mergeCell ref="B191:C191"/>
    <mergeCell ref="G191:H191"/>
    <mergeCell ref="J191:K191"/>
    <mergeCell ref="L191:M191"/>
    <mergeCell ref="B192:C192"/>
    <mergeCell ref="G192:H192"/>
    <mergeCell ref="J192:K192"/>
    <mergeCell ref="L192:M192"/>
    <mergeCell ref="B193:C193"/>
    <mergeCell ref="G193:H193"/>
    <mergeCell ref="J193:K193"/>
    <mergeCell ref="L193:M193"/>
    <mergeCell ref="B195:C195"/>
    <mergeCell ref="G195:H195"/>
    <mergeCell ref="J195:K195"/>
    <mergeCell ref="L195:M195"/>
    <mergeCell ref="G196:H196"/>
    <mergeCell ref="J196:K196"/>
    <mergeCell ref="L196:M196"/>
    <mergeCell ref="G197:H197"/>
    <mergeCell ref="J197:K197"/>
    <mergeCell ref="L197:M197"/>
    <mergeCell ref="G198:H198"/>
    <mergeCell ref="J198:K198"/>
    <mergeCell ref="B199:C199"/>
    <mergeCell ref="D199:H199"/>
    <mergeCell ref="J199:K199"/>
    <mergeCell ref="B200:C200"/>
    <mergeCell ref="B201:E201"/>
    <mergeCell ref="J201:K201"/>
    <mergeCell ref="B203:E203"/>
    <mergeCell ref="J203:K203"/>
    <mergeCell ref="B194:C194"/>
    <mergeCell ref="G194:H194"/>
    <mergeCell ref="J194:K194"/>
    <mergeCell ref="L194:M194"/>
    <mergeCell ref="G22:K22"/>
    <mergeCell ref="G21:K21"/>
    <mergeCell ref="G20:K20"/>
    <mergeCell ref="L20:M20"/>
    <mergeCell ref="L21:M21"/>
    <mergeCell ref="L22:M22"/>
    <mergeCell ref="B38:C38"/>
    <mergeCell ref="B39:C39"/>
    <mergeCell ref="L38:M38"/>
    <mergeCell ref="L39:M39"/>
    <mergeCell ref="L34:M34"/>
    <mergeCell ref="D41:I41"/>
    <mergeCell ref="L40:M40"/>
    <mergeCell ref="L41:M41"/>
    <mergeCell ref="J43:K43"/>
    <mergeCell ref="J45:K45"/>
    <mergeCell ref="J46:K46"/>
    <mergeCell ref="J41:K41"/>
    <mergeCell ref="L42:M42"/>
    <mergeCell ref="L43:M43"/>
    <mergeCell ref="B9:C9"/>
    <mergeCell ref="B8:C8"/>
    <mergeCell ref="B43:E43"/>
    <mergeCell ref="B45:E45"/>
    <mergeCell ref="B46:E46"/>
    <mergeCell ref="D40:I40"/>
    <mergeCell ref="B13:C13"/>
    <mergeCell ref="B14:C14"/>
    <mergeCell ref="D13:M15"/>
    <mergeCell ref="B15:C15"/>
    <mergeCell ref="B44:E44"/>
    <mergeCell ref="J44:K44"/>
    <mergeCell ref="B20:C20"/>
    <mergeCell ref="B21:C21"/>
    <mergeCell ref="G37:H37"/>
    <mergeCell ref="G38:H38"/>
    <mergeCell ref="G39:H39"/>
    <mergeCell ref="G34:H34"/>
    <mergeCell ref="G35:H35"/>
    <mergeCell ref="G36:H36"/>
    <mergeCell ref="J34:K34"/>
    <mergeCell ref="J36:K36"/>
    <mergeCell ref="B11:C11"/>
    <mergeCell ref="D11:M11"/>
    <mergeCell ref="L69:M69"/>
    <mergeCell ref="L70:M70"/>
    <mergeCell ref="L71:M71"/>
    <mergeCell ref="L72:M72"/>
    <mergeCell ref="J72:K72"/>
    <mergeCell ref="L54:M54"/>
    <mergeCell ref="G55:H55"/>
    <mergeCell ref="J55:K55"/>
    <mergeCell ref="L55:M55"/>
    <mergeCell ref="B162:C162"/>
    <mergeCell ref="B163:C163"/>
    <mergeCell ref="L162:M162"/>
    <mergeCell ref="L163:M163"/>
    <mergeCell ref="D164:I164"/>
    <mergeCell ref="L164:M164"/>
    <mergeCell ref="D72:H72"/>
    <mergeCell ref="L73:M73"/>
    <mergeCell ref="L74:M74"/>
    <mergeCell ref="L75:M75"/>
    <mergeCell ref="L76:M76"/>
    <mergeCell ref="L77:M77"/>
    <mergeCell ref="J74:K74"/>
    <mergeCell ref="J76:K76"/>
    <mergeCell ref="J77:K77"/>
    <mergeCell ref="B74:E74"/>
    <mergeCell ref="B77:E77"/>
    <mergeCell ref="B76:E76"/>
    <mergeCell ref="L160:M160"/>
    <mergeCell ref="G161:H161"/>
    <mergeCell ref="J161:K161"/>
    <mergeCell ref="G162:H162"/>
    <mergeCell ref="J162:K162"/>
    <mergeCell ref="B160:C160"/>
    <mergeCell ref="L203:M203"/>
    <mergeCell ref="J202:K202"/>
    <mergeCell ref="B202:E202"/>
    <mergeCell ref="B78:M79"/>
    <mergeCell ref="B80:C80"/>
    <mergeCell ref="E80:K80"/>
    <mergeCell ref="L80:M80"/>
    <mergeCell ref="B81:C81"/>
    <mergeCell ref="E81:K81"/>
    <mergeCell ref="L81:M81"/>
    <mergeCell ref="L198:M198"/>
    <mergeCell ref="L199:M199"/>
    <mergeCell ref="L200:M200"/>
    <mergeCell ref="B197:C197"/>
    <mergeCell ref="B198:C198"/>
    <mergeCell ref="D200:H200"/>
    <mergeCell ref="J200:K200"/>
    <mergeCell ref="L201:M201"/>
    <mergeCell ref="L202:M202"/>
    <mergeCell ref="B169:E169"/>
    <mergeCell ref="B170:E170"/>
    <mergeCell ref="D165:I165"/>
    <mergeCell ref="L165:M165"/>
    <mergeCell ref="J165:K165"/>
    <mergeCell ref="B82:C82"/>
    <mergeCell ref="G82:K82"/>
    <mergeCell ref="L82:M82"/>
    <mergeCell ref="B83:C83"/>
    <mergeCell ref="G83:K83"/>
    <mergeCell ref="L83:M83"/>
    <mergeCell ref="B84:C84"/>
    <mergeCell ref="G84:K84"/>
    <mergeCell ref="L84:M84"/>
    <mergeCell ref="B85:C85"/>
    <mergeCell ref="G85:H85"/>
    <mergeCell ref="J85:K85"/>
    <mergeCell ref="L85:M85"/>
    <mergeCell ref="G86:H86"/>
    <mergeCell ref="J86:K86"/>
    <mergeCell ref="L86:M86"/>
    <mergeCell ref="B87:C87"/>
    <mergeCell ref="G87:H87"/>
    <mergeCell ref="J87:K87"/>
    <mergeCell ref="L87:M87"/>
    <mergeCell ref="B88:C88"/>
    <mergeCell ref="G88:H88"/>
    <mergeCell ref="J88:K88"/>
    <mergeCell ref="L88:M88"/>
    <mergeCell ref="B89:C89"/>
    <mergeCell ref="G89:H89"/>
    <mergeCell ref="J89:K89"/>
    <mergeCell ref="L89:M89"/>
    <mergeCell ref="B90:C90"/>
    <mergeCell ref="G90:H90"/>
    <mergeCell ref="J90:K90"/>
    <mergeCell ref="L90:M90"/>
    <mergeCell ref="B91:C91"/>
    <mergeCell ref="G91:H91"/>
    <mergeCell ref="J91:K91"/>
    <mergeCell ref="L91:M91"/>
    <mergeCell ref="B92:C92"/>
    <mergeCell ref="G92:H92"/>
    <mergeCell ref="J92:K92"/>
    <mergeCell ref="L92:M92"/>
    <mergeCell ref="B93:C93"/>
    <mergeCell ref="G93:H93"/>
    <mergeCell ref="J93:K93"/>
    <mergeCell ref="L93:M93"/>
    <mergeCell ref="B94:C94"/>
    <mergeCell ref="G94:H94"/>
    <mergeCell ref="J94:K94"/>
    <mergeCell ref="L94:M94"/>
    <mergeCell ref="B95:C95"/>
    <mergeCell ref="G95:H95"/>
    <mergeCell ref="J95:K95"/>
    <mergeCell ref="L95:M95"/>
    <mergeCell ref="B96:C96"/>
    <mergeCell ref="G96:H96"/>
    <mergeCell ref="J96:K96"/>
    <mergeCell ref="L96:M96"/>
    <mergeCell ref="B97:C97"/>
    <mergeCell ref="G97:H97"/>
    <mergeCell ref="J97:K97"/>
    <mergeCell ref="L97:M97"/>
    <mergeCell ref="B98:C98"/>
    <mergeCell ref="G98:H98"/>
    <mergeCell ref="J98:K98"/>
    <mergeCell ref="L98:M98"/>
    <mergeCell ref="G99:H99"/>
    <mergeCell ref="J99:K99"/>
    <mergeCell ref="L99:M99"/>
    <mergeCell ref="B100:C100"/>
    <mergeCell ref="G100:H100"/>
    <mergeCell ref="J100:K100"/>
    <mergeCell ref="L100:M100"/>
    <mergeCell ref="B101:C101"/>
    <mergeCell ref="G101:H101"/>
    <mergeCell ref="J101:K101"/>
    <mergeCell ref="L101:M101"/>
    <mergeCell ref="B102:C102"/>
    <mergeCell ref="D102:H102"/>
    <mergeCell ref="J102:K102"/>
    <mergeCell ref="L102:M102"/>
    <mergeCell ref="B103:C103"/>
    <mergeCell ref="D103:H103"/>
    <mergeCell ref="J103:K103"/>
    <mergeCell ref="L103:M103"/>
    <mergeCell ref="B104:E104"/>
    <mergeCell ref="J104:K104"/>
    <mergeCell ref="L104:M104"/>
    <mergeCell ref="B105:E105"/>
    <mergeCell ref="J105:K105"/>
    <mergeCell ref="L105:M105"/>
    <mergeCell ref="B106:E106"/>
    <mergeCell ref="J106:K106"/>
    <mergeCell ref="L106:M106"/>
    <mergeCell ref="B107:E107"/>
    <mergeCell ref="J107:K107"/>
    <mergeCell ref="L107:M107"/>
    <mergeCell ref="B108:E108"/>
    <mergeCell ref="J108:K108"/>
    <mergeCell ref="L108:M108"/>
    <mergeCell ref="B115:C115"/>
    <mergeCell ref="L115:M115"/>
    <mergeCell ref="B116:C116"/>
    <mergeCell ref="L116:M116"/>
    <mergeCell ref="B117:C117"/>
    <mergeCell ref="G117:H117"/>
    <mergeCell ref="J117:K117"/>
    <mergeCell ref="L117:M117"/>
    <mergeCell ref="B112:C112"/>
    <mergeCell ref="L112:M112"/>
    <mergeCell ref="B113:C113"/>
    <mergeCell ref="L113:M113"/>
    <mergeCell ref="B114:C114"/>
    <mergeCell ref="L114:M114"/>
    <mergeCell ref="G118:H118"/>
    <mergeCell ref="J118:K118"/>
    <mergeCell ref="L118:M118"/>
    <mergeCell ref="B119:C119"/>
    <mergeCell ref="G119:H119"/>
    <mergeCell ref="J119:K119"/>
    <mergeCell ref="L119:M119"/>
    <mergeCell ref="B120:C120"/>
    <mergeCell ref="G120:H120"/>
    <mergeCell ref="J120:K120"/>
    <mergeCell ref="L120:M120"/>
    <mergeCell ref="J169:K169"/>
    <mergeCell ref="J170:K170"/>
    <mergeCell ref="L166:M166"/>
    <mergeCell ref="L167:M167"/>
    <mergeCell ref="L168:M168"/>
    <mergeCell ref="L169:M169"/>
    <mergeCell ref="L170:M170"/>
    <mergeCell ref="G146:K146"/>
    <mergeCell ref="G144:K144"/>
    <mergeCell ref="L159:M159"/>
    <mergeCell ref="G160:H160"/>
    <mergeCell ref="J160:K160"/>
    <mergeCell ref="L153:M153"/>
    <mergeCell ref="J151:K151"/>
    <mergeCell ref="J152:K152"/>
    <mergeCell ref="J153:K153"/>
    <mergeCell ref="B121:C121"/>
    <mergeCell ref="G121:H121"/>
    <mergeCell ref="J121:K121"/>
    <mergeCell ref="L121:M121"/>
    <mergeCell ref="B122:C122"/>
    <mergeCell ref="G122:H122"/>
    <mergeCell ref="J122:K122"/>
    <mergeCell ref="L122:M122"/>
    <mergeCell ref="B123:C123"/>
    <mergeCell ref="G123:H123"/>
    <mergeCell ref="J123:K123"/>
    <mergeCell ref="L123:M123"/>
    <mergeCell ref="B124:C124"/>
    <mergeCell ref="G124:H124"/>
    <mergeCell ref="J124:K124"/>
    <mergeCell ref="L124:M124"/>
    <mergeCell ref="B125:C125"/>
    <mergeCell ref="G125:H125"/>
    <mergeCell ref="J125:K125"/>
    <mergeCell ref="L125:M125"/>
    <mergeCell ref="B126:C126"/>
    <mergeCell ref="G126:H126"/>
    <mergeCell ref="J126:K126"/>
    <mergeCell ref="L126:M126"/>
    <mergeCell ref="G127:H127"/>
    <mergeCell ref="J127:K127"/>
    <mergeCell ref="L127:M127"/>
    <mergeCell ref="B128:C128"/>
    <mergeCell ref="G128:H128"/>
    <mergeCell ref="J128:K128"/>
    <mergeCell ref="L128:M128"/>
    <mergeCell ref="B129:C129"/>
    <mergeCell ref="G129:H129"/>
    <mergeCell ref="J129:K129"/>
    <mergeCell ref="L129:M129"/>
    <mergeCell ref="L135:M135"/>
    <mergeCell ref="B135:C135"/>
    <mergeCell ref="D135:H135"/>
    <mergeCell ref="B130:C130"/>
    <mergeCell ref="J130:K130"/>
    <mergeCell ref="L130:M130"/>
    <mergeCell ref="J131:K131"/>
    <mergeCell ref="L131:M131"/>
    <mergeCell ref="J132:K132"/>
    <mergeCell ref="L132:M132"/>
    <mergeCell ref="B204:E204"/>
    <mergeCell ref="B205:E205"/>
    <mergeCell ref="J204:K204"/>
    <mergeCell ref="J205:K205"/>
    <mergeCell ref="L204:M204"/>
    <mergeCell ref="L205:M205"/>
    <mergeCell ref="B110:M111"/>
    <mergeCell ref="E112:K112"/>
    <mergeCell ref="E113:K113"/>
    <mergeCell ref="G114:K114"/>
    <mergeCell ref="G115:K115"/>
    <mergeCell ref="G116:K116"/>
    <mergeCell ref="B127:C127"/>
    <mergeCell ref="G130:H130"/>
    <mergeCell ref="G131:H131"/>
    <mergeCell ref="B132:C132"/>
    <mergeCell ref="G132:H132"/>
    <mergeCell ref="B133:C133"/>
    <mergeCell ref="G133:H133"/>
    <mergeCell ref="B134:C134"/>
    <mergeCell ref="D134:H134"/>
    <mergeCell ref="J133:K133"/>
    <mergeCell ref="L133:M133"/>
    <mergeCell ref="J134:K134"/>
    <mergeCell ref="B140:E140"/>
    <mergeCell ref="J140:K140"/>
    <mergeCell ref="L140:M140"/>
    <mergeCell ref="G179:K179"/>
    <mergeCell ref="B178:M178"/>
    <mergeCell ref="B174:M177"/>
    <mergeCell ref="B173:M173"/>
    <mergeCell ref="B109:E109"/>
    <mergeCell ref="J109:K109"/>
    <mergeCell ref="L109:M109"/>
    <mergeCell ref="B137:E137"/>
    <mergeCell ref="J137:K137"/>
    <mergeCell ref="L137:M137"/>
    <mergeCell ref="B138:E138"/>
    <mergeCell ref="J138:K138"/>
    <mergeCell ref="L138:M138"/>
    <mergeCell ref="B139:E139"/>
    <mergeCell ref="J139:K139"/>
    <mergeCell ref="L139:M139"/>
    <mergeCell ref="B136:E136"/>
    <mergeCell ref="J136:K136"/>
    <mergeCell ref="L136:M136"/>
    <mergeCell ref="L134:M134"/>
    <mergeCell ref="J135:K135"/>
  </mergeCells>
  <pageMargins left="0.70866141732283472" right="0.70866141732283472" top="0.78740157480314965" bottom="0.78740157480314965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Karch</dc:creator>
  <cp:lastModifiedBy>Christopher Karch</cp:lastModifiedBy>
  <cp:lastPrinted>2020-12-11T12:36:15Z</cp:lastPrinted>
  <dcterms:created xsi:type="dcterms:W3CDTF">2020-12-08T13:40:38Z</dcterms:created>
  <dcterms:modified xsi:type="dcterms:W3CDTF">2022-06-16T04:33:04Z</dcterms:modified>
</cp:coreProperties>
</file>